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NAS1\Zdielane\VEREJNÉ OBSTARÁVANIE\PRV\MASKY - VO\MDL chodník\"/>
    </mc:Choice>
  </mc:AlternateContent>
  <bookViews>
    <workbookView xWindow="0" yWindow="0" windowWidth="28800" windowHeight="12435" activeTab="3"/>
  </bookViews>
  <sheets>
    <sheet name="Rekapitulácia stavby" sheetId="1" r:id="rId1"/>
    <sheet name="1 - Chodník" sheetId="2" r:id="rId2"/>
    <sheet name="2 - Dažďová kanalizácia" sheetId="3" r:id="rId3"/>
    <sheet name="3 - Lávka" sheetId="4" r:id="rId4"/>
  </sheets>
  <definedNames>
    <definedName name="_xlnm._FilterDatabase" localSheetId="1" hidden="1">'1 - Chodník'!$C$121:$K$175</definedName>
    <definedName name="_xlnm._FilterDatabase" localSheetId="2" hidden="1">'2 - Dažďová kanalizácia'!$C$121:$K$163</definedName>
    <definedName name="_xlnm._FilterDatabase" localSheetId="3" hidden="1">'3 - Lávka'!$C$122:$K$149</definedName>
    <definedName name="_xlnm.Print_Titles" localSheetId="1">'1 - Chodník'!$121:$121</definedName>
    <definedName name="_xlnm.Print_Titles" localSheetId="2">'2 - Dažďová kanalizácia'!$121:$121</definedName>
    <definedName name="_xlnm.Print_Titles" localSheetId="3">'3 - Lávka'!$122:$122</definedName>
    <definedName name="_xlnm.Print_Titles" localSheetId="0">'Rekapitulácia stavby'!$92:$92</definedName>
    <definedName name="_xlnm.Print_Area" localSheetId="1">'1 - Chodník'!$C$4:$J$76,'1 - Chodník'!$C$82:$J$103,'1 - Chodník'!$C$109:$J$175</definedName>
    <definedName name="_xlnm.Print_Area" localSheetId="2">'2 - Dažďová kanalizácia'!$C$4:$J$76,'2 - Dažďová kanalizácia'!$C$82:$J$103,'2 - Dažďová kanalizácia'!$C$109:$J$163</definedName>
    <definedName name="_xlnm.Print_Area" localSheetId="3">'3 - Lávka'!$C$4:$J$76,'3 - Lávka'!$C$82:$J$104,'3 - Lávka'!$C$110:$J$149</definedName>
    <definedName name="_xlnm.Print_Area" localSheetId="0">'Rekapitulácia stavby'!$D$4:$AO$76,'Rekapitulácia stavby'!$C$82:$AQ$105</definedName>
  </definedNames>
  <calcPr calcId="152511"/>
</workbook>
</file>

<file path=xl/calcChain.xml><?xml version="1.0" encoding="utf-8"?>
<calcChain xmlns="http://schemas.openxmlformats.org/spreadsheetml/2006/main">
  <c r="J37" i="4" l="1"/>
  <c r="J36" i="4"/>
  <c r="AY97" i="1" s="1"/>
  <c r="J35" i="4"/>
  <c r="AX97" i="1"/>
  <c r="BI149" i="4"/>
  <c r="BH149" i="4"/>
  <c r="BG149" i="4"/>
  <c r="BE149" i="4"/>
  <c r="T149" i="4"/>
  <c r="R149" i="4"/>
  <c r="P149" i="4"/>
  <c r="BI148" i="4"/>
  <c r="BH148" i="4"/>
  <c r="BG148" i="4"/>
  <c r="BE148" i="4"/>
  <c r="T148" i="4"/>
  <c r="R148" i="4"/>
  <c r="P148" i="4"/>
  <c r="BI146" i="4"/>
  <c r="BH146" i="4"/>
  <c r="BG146" i="4"/>
  <c r="BE146" i="4"/>
  <c r="T146" i="4"/>
  <c r="R146" i="4"/>
  <c r="P146" i="4"/>
  <c r="BI145" i="4"/>
  <c r="BH145" i="4"/>
  <c r="BG145" i="4"/>
  <c r="BE145" i="4"/>
  <c r="T145" i="4"/>
  <c r="R145" i="4"/>
  <c r="P145" i="4"/>
  <c r="BI144" i="4"/>
  <c r="BH144" i="4"/>
  <c r="BG144" i="4"/>
  <c r="BE144" i="4"/>
  <c r="T144" i="4"/>
  <c r="R144" i="4"/>
  <c r="P144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40" i="4"/>
  <c r="BH140" i="4"/>
  <c r="BG140" i="4"/>
  <c r="BE140" i="4"/>
  <c r="T140" i="4"/>
  <c r="R140" i="4"/>
  <c r="P140" i="4"/>
  <c r="BI139" i="4"/>
  <c r="BH139" i="4"/>
  <c r="BG139" i="4"/>
  <c r="BE139" i="4"/>
  <c r="T139" i="4"/>
  <c r="R139" i="4"/>
  <c r="P139" i="4"/>
  <c r="BI137" i="4"/>
  <c r="BH137" i="4"/>
  <c r="BG137" i="4"/>
  <c r="BE137" i="4"/>
  <c r="T137" i="4"/>
  <c r="R137" i="4"/>
  <c r="P137" i="4"/>
  <c r="BI136" i="4"/>
  <c r="BH136" i="4"/>
  <c r="BG136" i="4"/>
  <c r="BE136" i="4"/>
  <c r="T136" i="4"/>
  <c r="R136" i="4"/>
  <c r="P136" i="4"/>
  <c r="BI133" i="4"/>
  <c r="BH133" i="4"/>
  <c r="BG133" i="4"/>
  <c r="BE133" i="4"/>
  <c r="T133" i="4"/>
  <c r="R133" i="4"/>
  <c r="P133" i="4"/>
  <c r="BI132" i="4"/>
  <c r="BH132" i="4"/>
  <c r="BG132" i="4"/>
  <c r="BE132" i="4"/>
  <c r="T132" i="4"/>
  <c r="R132" i="4"/>
  <c r="P132" i="4"/>
  <c r="BI130" i="4"/>
  <c r="BH130" i="4"/>
  <c r="BG130" i="4"/>
  <c r="BE130" i="4"/>
  <c r="T130" i="4"/>
  <c r="R130" i="4"/>
  <c r="P130" i="4"/>
  <c r="BI129" i="4"/>
  <c r="BH129" i="4"/>
  <c r="BG129" i="4"/>
  <c r="BE129" i="4"/>
  <c r="T129" i="4"/>
  <c r="R129" i="4"/>
  <c r="P129" i="4"/>
  <c r="BI128" i="4"/>
  <c r="BH128" i="4"/>
  <c r="BG128" i="4"/>
  <c r="BE128" i="4"/>
  <c r="T128" i="4"/>
  <c r="R128" i="4"/>
  <c r="P128" i="4"/>
  <c r="BI127" i="4"/>
  <c r="BH127" i="4"/>
  <c r="BG127" i="4"/>
  <c r="BE127" i="4"/>
  <c r="T127" i="4"/>
  <c r="R127" i="4"/>
  <c r="P127" i="4"/>
  <c r="BI126" i="4"/>
  <c r="BH126" i="4"/>
  <c r="BG126" i="4"/>
  <c r="BE126" i="4"/>
  <c r="T126" i="4"/>
  <c r="R126" i="4"/>
  <c r="P126" i="4"/>
  <c r="J119" i="4"/>
  <c r="F119" i="4"/>
  <c r="F117" i="4"/>
  <c r="E115" i="4"/>
  <c r="J91" i="4"/>
  <c r="F91" i="4"/>
  <c r="F89" i="4"/>
  <c r="E87" i="4"/>
  <c r="J24" i="4"/>
  <c r="E24" i="4"/>
  <c r="J120" i="4" s="1"/>
  <c r="J23" i="4"/>
  <c r="J18" i="4"/>
  <c r="E18" i="4"/>
  <c r="F92" i="4" s="1"/>
  <c r="J17" i="4"/>
  <c r="J117" i="4"/>
  <c r="E7" i="4"/>
  <c r="E85" i="4" s="1"/>
  <c r="J37" i="3"/>
  <c r="J36" i="3"/>
  <c r="AY96" i="1"/>
  <c r="J35" i="3"/>
  <c r="AX96" i="1"/>
  <c r="BI163" i="3"/>
  <c r="BH163" i="3"/>
  <c r="BG163" i="3"/>
  <c r="BE163" i="3"/>
  <c r="T163" i="3"/>
  <c r="T162" i="3"/>
  <c r="R163" i="3"/>
  <c r="R162" i="3"/>
  <c r="P163" i="3"/>
  <c r="P162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40" i="3"/>
  <c r="BH140" i="3"/>
  <c r="BG140" i="3"/>
  <c r="BE140" i="3"/>
  <c r="T140" i="3"/>
  <c r="R140" i="3"/>
  <c r="P140" i="3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BI137" i="3"/>
  <c r="BH137" i="3"/>
  <c r="BG137" i="3"/>
  <c r="BE137" i="3"/>
  <c r="T137" i="3"/>
  <c r="R137" i="3"/>
  <c r="P137" i="3"/>
  <c r="BI135" i="3"/>
  <c r="BH135" i="3"/>
  <c r="BG135" i="3"/>
  <c r="BE135" i="3"/>
  <c r="T135" i="3"/>
  <c r="T134" i="3" s="1"/>
  <c r="R135" i="3"/>
  <c r="R134" i="3" s="1"/>
  <c r="P135" i="3"/>
  <c r="P134" i="3" s="1"/>
  <c r="BI133" i="3"/>
  <c r="BH133" i="3"/>
  <c r="BG133" i="3"/>
  <c r="BE133" i="3"/>
  <c r="T133" i="3"/>
  <c r="R133" i="3"/>
  <c r="P133" i="3"/>
  <c r="BI132" i="3"/>
  <c r="BH132" i="3"/>
  <c r="BG132" i="3"/>
  <c r="BE132" i="3"/>
  <c r="T132" i="3"/>
  <c r="R132" i="3"/>
  <c r="P132" i="3"/>
  <c r="BI131" i="3"/>
  <c r="BH131" i="3"/>
  <c r="BG131" i="3"/>
  <c r="BE131" i="3"/>
  <c r="T131" i="3"/>
  <c r="R131" i="3"/>
  <c r="P131" i="3"/>
  <c r="BI130" i="3"/>
  <c r="BH130" i="3"/>
  <c r="BG130" i="3"/>
  <c r="BE130" i="3"/>
  <c r="T130" i="3"/>
  <c r="R130" i="3"/>
  <c r="P130" i="3"/>
  <c r="BI129" i="3"/>
  <c r="BH129" i="3"/>
  <c r="BG129" i="3"/>
  <c r="BE129" i="3"/>
  <c r="T129" i="3"/>
  <c r="R129" i="3"/>
  <c r="P129" i="3"/>
  <c r="BI128" i="3"/>
  <c r="BH128" i="3"/>
  <c r="BG128" i="3"/>
  <c r="BE128" i="3"/>
  <c r="T128" i="3"/>
  <c r="R128" i="3"/>
  <c r="P128" i="3"/>
  <c r="BI127" i="3"/>
  <c r="BH127" i="3"/>
  <c r="BG127" i="3"/>
  <c r="BE127" i="3"/>
  <c r="T127" i="3"/>
  <c r="R127" i="3"/>
  <c r="P127" i="3"/>
  <c r="BI126" i="3"/>
  <c r="BH126" i="3"/>
  <c r="BG126" i="3"/>
  <c r="BE126" i="3"/>
  <c r="T126" i="3"/>
  <c r="R126" i="3"/>
  <c r="P126" i="3"/>
  <c r="BI125" i="3"/>
  <c r="BH125" i="3"/>
  <c r="BG125" i="3"/>
  <c r="BE125" i="3"/>
  <c r="T125" i="3"/>
  <c r="R125" i="3"/>
  <c r="P125" i="3"/>
  <c r="J118" i="3"/>
  <c r="F118" i="3"/>
  <c r="F116" i="3"/>
  <c r="E114" i="3"/>
  <c r="J91" i="3"/>
  <c r="F91" i="3"/>
  <c r="F89" i="3"/>
  <c r="E87" i="3"/>
  <c r="J24" i="3"/>
  <c r="E24" i="3"/>
  <c r="J119" i="3" s="1"/>
  <c r="J23" i="3"/>
  <c r="J18" i="3"/>
  <c r="E18" i="3"/>
  <c r="F92" i="3" s="1"/>
  <c r="J17" i="3"/>
  <c r="J116" i="3"/>
  <c r="E7" i="3"/>
  <c r="E112" i="3" s="1"/>
  <c r="J37" i="2"/>
  <c r="J36" i="2"/>
  <c r="AY95" i="1"/>
  <c r="J35" i="2"/>
  <c r="AX95" i="1" s="1"/>
  <c r="BI175" i="2"/>
  <c r="BH175" i="2"/>
  <c r="BG175" i="2"/>
  <c r="BE175" i="2"/>
  <c r="T175" i="2"/>
  <c r="T174" i="2" s="1"/>
  <c r="R175" i="2"/>
  <c r="R174" i="2" s="1"/>
  <c r="P175" i="2"/>
  <c r="P174" i="2"/>
  <c r="BI173" i="2"/>
  <c r="BH173" i="2"/>
  <c r="BG173" i="2"/>
  <c r="BE173" i="2"/>
  <c r="T173" i="2"/>
  <c r="R173" i="2"/>
  <c r="P173" i="2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9" i="2"/>
  <c r="BH169" i="2"/>
  <c r="BG169" i="2"/>
  <c r="BE169" i="2"/>
  <c r="T169" i="2"/>
  <c r="R169" i="2"/>
  <c r="P169" i="2"/>
  <c r="BI168" i="2"/>
  <c r="BH168" i="2"/>
  <c r="BG168" i="2"/>
  <c r="BE168" i="2"/>
  <c r="T168" i="2"/>
  <c r="R168" i="2"/>
  <c r="P168" i="2"/>
  <c r="BI167" i="2"/>
  <c r="BH167" i="2"/>
  <c r="BG167" i="2"/>
  <c r="BE167" i="2"/>
  <c r="T167" i="2"/>
  <c r="R167" i="2"/>
  <c r="P167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BI130" i="2"/>
  <c r="BH130" i="2"/>
  <c r="BG130" i="2"/>
  <c r="BE130" i="2"/>
  <c r="T130" i="2"/>
  <c r="R130" i="2"/>
  <c r="P130" i="2"/>
  <c r="BI129" i="2"/>
  <c r="BH129" i="2"/>
  <c r="BG129" i="2"/>
  <c r="BE129" i="2"/>
  <c r="T129" i="2"/>
  <c r="R129" i="2"/>
  <c r="P129" i="2"/>
  <c r="BI128" i="2"/>
  <c r="BH128" i="2"/>
  <c r="BG128" i="2"/>
  <c r="BE128" i="2"/>
  <c r="T128" i="2"/>
  <c r="R128" i="2"/>
  <c r="P128" i="2"/>
  <c r="BI127" i="2"/>
  <c r="BH127" i="2"/>
  <c r="BG127" i="2"/>
  <c r="BE127" i="2"/>
  <c r="T127" i="2"/>
  <c r="R127" i="2"/>
  <c r="P127" i="2"/>
  <c r="BI126" i="2"/>
  <c r="BH126" i="2"/>
  <c r="BG126" i="2"/>
  <c r="BE126" i="2"/>
  <c r="T126" i="2"/>
  <c r="R126" i="2"/>
  <c r="P126" i="2"/>
  <c r="BI125" i="2"/>
  <c r="BH125" i="2"/>
  <c r="BG125" i="2"/>
  <c r="BE125" i="2"/>
  <c r="T125" i="2"/>
  <c r="R125" i="2"/>
  <c r="P125" i="2"/>
  <c r="J118" i="2"/>
  <c r="F118" i="2"/>
  <c r="F116" i="2"/>
  <c r="E114" i="2"/>
  <c r="J91" i="2"/>
  <c r="F91" i="2"/>
  <c r="F89" i="2"/>
  <c r="E87" i="2"/>
  <c r="J24" i="2"/>
  <c r="E24" i="2"/>
  <c r="J119" i="2" s="1"/>
  <c r="J23" i="2"/>
  <c r="J18" i="2"/>
  <c r="E18" i="2"/>
  <c r="F92" i="2" s="1"/>
  <c r="J17" i="2"/>
  <c r="J12" i="2"/>
  <c r="J116" i="2" s="1"/>
  <c r="E7" i="2"/>
  <c r="E112" i="2" s="1"/>
  <c r="CK103" i="1"/>
  <c r="CJ103" i="1"/>
  <c r="CI103" i="1"/>
  <c r="CH103" i="1"/>
  <c r="CG103" i="1"/>
  <c r="CF103" i="1"/>
  <c r="BZ103" i="1"/>
  <c r="CE103" i="1"/>
  <c r="CK102" i="1"/>
  <c r="CJ102" i="1"/>
  <c r="CI102" i="1"/>
  <c r="CH102" i="1"/>
  <c r="CG102" i="1"/>
  <c r="CF102" i="1"/>
  <c r="BZ102" i="1"/>
  <c r="CE102" i="1"/>
  <c r="CK101" i="1"/>
  <c r="CJ101" i="1"/>
  <c r="CI101" i="1"/>
  <c r="CH101" i="1"/>
  <c r="CG101" i="1"/>
  <c r="CF101" i="1"/>
  <c r="BZ101" i="1"/>
  <c r="CE101" i="1"/>
  <c r="CK100" i="1"/>
  <c r="CJ100" i="1"/>
  <c r="CI100" i="1"/>
  <c r="CH100" i="1"/>
  <c r="CG100" i="1"/>
  <c r="CF100" i="1"/>
  <c r="BZ100" i="1"/>
  <c r="CE100" i="1"/>
  <c r="L90" i="1"/>
  <c r="AM90" i="1"/>
  <c r="AM89" i="1"/>
  <c r="L89" i="1"/>
  <c r="AM87" i="1"/>
  <c r="L87" i="1"/>
  <c r="L85" i="1"/>
  <c r="L84" i="1"/>
  <c r="J175" i="2"/>
  <c r="BK170" i="2"/>
  <c r="J157" i="2"/>
  <c r="BK155" i="2"/>
  <c r="J138" i="2"/>
  <c r="BK132" i="2"/>
  <c r="J156" i="2"/>
  <c r="BK150" i="2"/>
  <c r="BK143" i="2"/>
  <c r="BK133" i="2"/>
  <c r="J127" i="2"/>
  <c r="J163" i="2"/>
  <c r="J154" i="2"/>
  <c r="J144" i="2"/>
  <c r="BK134" i="2"/>
  <c r="J129" i="2"/>
  <c r="BK172" i="2"/>
  <c r="BK168" i="2"/>
  <c r="BK161" i="2"/>
  <c r="J149" i="2"/>
  <c r="J140" i="2"/>
  <c r="J134" i="2"/>
  <c r="BK130" i="2"/>
  <c r="J126" i="2"/>
  <c r="BK163" i="3"/>
  <c r="BK158" i="3"/>
  <c r="BK153" i="3"/>
  <c r="BK150" i="3"/>
  <c r="J146" i="3"/>
  <c r="BK138" i="3"/>
  <c r="J129" i="3"/>
  <c r="J150" i="3"/>
  <c r="J142" i="3"/>
  <c r="BK131" i="3"/>
  <c r="BK129" i="3"/>
  <c r="BK161" i="3"/>
  <c r="BK157" i="3"/>
  <c r="J148" i="3"/>
  <c r="J141" i="3"/>
  <c r="BK128" i="3"/>
  <c r="J161" i="3"/>
  <c r="BK152" i="3"/>
  <c r="BK146" i="3"/>
  <c r="J138" i="3"/>
  <c r="BK130" i="3"/>
  <c r="J148" i="4"/>
  <c r="BK137" i="4"/>
  <c r="J133" i="4"/>
  <c r="J139" i="4"/>
  <c r="J126" i="4"/>
  <c r="J144" i="4"/>
  <c r="BK132" i="4"/>
  <c r="BK175" i="2"/>
  <c r="BK167" i="2"/>
  <c r="BK156" i="2"/>
  <c r="BK154" i="2"/>
  <c r="J136" i="2"/>
  <c r="BK165" i="2"/>
  <c r="BK157" i="2"/>
  <c r="BK149" i="2"/>
  <c r="BK145" i="2"/>
  <c r="J141" i="2"/>
  <c r="BK125" i="2"/>
  <c r="J164" i="2"/>
  <c r="J155" i="2"/>
  <c r="BK146" i="2"/>
  <c r="BK140" i="2"/>
  <c r="J130" i="2"/>
  <c r="J173" i="2"/>
  <c r="J169" i="2"/>
  <c r="BK162" i="2"/>
  <c r="BK151" i="2"/>
  <c r="J145" i="2"/>
  <c r="BK138" i="2"/>
  <c r="J132" i="2"/>
  <c r="J163" i="3"/>
  <c r="BK155" i="3"/>
  <c r="J147" i="3"/>
  <c r="BK139" i="3"/>
  <c r="J127" i="3"/>
  <c r="BK154" i="3"/>
  <c r="BK148" i="3"/>
  <c r="BK142" i="3"/>
  <c r="BK135" i="3"/>
  <c r="J128" i="3"/>
  <c r="BK143" i="4"/>
  <c r="J136" i="4"/>
  <c r="J146" i="4"/>
  <c r="BK142" i="4"/>
  <c r="BK139" i="4"/>
  <c r="BK141" i="4"/>
  <c r="J132" i="4"/>
  <c r="BK148" i="4"/>
  <c r="J142" i="4"/>
  <c r="J130" i="4"/>
  <c r="J172" i="2"/>
  <c r="BK169" i="2"/>
  <c r="BK160" i="2"/>
  <c r="BK147" i="2"/>
  <c r="J125" i="2"/>
  <c r="BK158" i="2"/>
  <c r="J152" i="2"/>
  <c r="J146" i="2"/>
  <c r="BK142" i="2"/>
  <c r="J131" i="2"/>
  <c r="J168" i="2"/>
  <c r="J162" i="2"/>
  <c r="J151" i="2"/>
  <c r="J142" i="2"/>
  <c r="BK139" i="2"/>
  <c r="J128" i="2"/>
  <c r="J170" i="2"/>
  <c r="J165" i="2"/>
  <c r="J160" i="2"/>
  <c r="J148" i="2"/>
  <c r="J143" i="2"/>
  <c r="BK136" i="2"/>
  <c r="BK129" i="2"/>
  <c r="AS94" i="1"/>
  <c r="J155" i="3"/>
  <c r="BK147" i="3"/>
  <c r="J140" i="3"/>
  <c r="J130" i="3"/>
  <c r="J152" i="3"/>
  <c r="BK143" i="3"/>
  <c r="J137" i="3"/>
  <c r="BK127" i="3"/>
  <c r="J158" i="3"/>
  <c r="J154" i="3"/>
  <c r="J143" i="3"/>
  <c r="J132" i="3"/>
  <c r="J159" i="3"/>
  <c r="J149" i="3"/>
  <c r="BK141" i="3"/>
  <c r="BK133" i="3"/>
  <c r="J126" i="3"/>
  <c r="BK149" i="4"/>
  <c r="J140" i="4"/>
  <c r="BK130" i="4"/>
  <c r="J143" i="4"/>
  <c r="BK140" i="4"/>
  <c r="BK126" i="4"/>
  <c r="BK133" i="4"/>
  <c r="J127" i="4"/>
  <c r="BK146" i="4"/>
  <c r="J137" i="4"/>
  <c r="BK127" i="4"/>
  <c r="BK173" i="2"/>
  <c r="J171" i="2"/>
  <c r="J161" i="2"/>
  <c r="BK153" i="2"/>
  <c r="BK135" i="2"/>
  <c r="BK163" i="2"/>
  <c r="J153" i="2"/>
  <c r="BK148" i="2"/>
  <c r="BK144" i="2"/>
  <c r="J135" i="2"/>
  <c r="BK128" i="2"/>
  <c r="J167" i="2"/>
  <c r="J158" i="2"/>
  <c r="J150" i="2"/>
  <c r="BK141" i="2"/>
  <c r="BK131" i="2"/>
  <c r="BK126" i="2"/>
  <c r="BK171" i="2"/>
  <c r="BK164" i="2"/>
  <c r="BK152" i="2"/>
  <c r="J147" i="2"/>
  <c r="J139" i="2"/>
  <c r="J133" i="2"/>
  <c r="BK127" i="2"/>
  <c r="BK160" i="3"/>
  <c r="J157" i="3"/>
  <c r="BK151" i="3"/>
  <c r="BK149" i="3"/>
  <c r="BK144" i="3"/>
  <c r="J135" i="3"/>
  <c r="BK132" i="3"/>
  <c r="J160" i="3"/>
  <c r="BK145" i="3"/>
  <c r="BK140" i="3"/>
  <c r="J139" i="3"/>
  <c r="J125" i="3"/>
  <c r="BK159" i="3"/>
  <c r="J151" i="3"/>
  <c r="J144" i="3"/>
  <c r="J133" i="3"/>
  <c r="BK126" i="3"/>
  <c r="J153" i="3"/>
  <c r="J145" i="3"/>
  <c r="BK137" i="3"/>
  <c r="J131" i="3"/>
  <c r="BK125" i="3"/>
  <c r="BK144" i="4"/>
  <c r="J129" i="4"/>
  <c r="J145" i="4"/>
  <c r="J141" i="4"/>
  <c r="BK129" i="4"/>
  <c r="J149" i="4"/>
  <c r="J128" i="4"/>
  <c r="BK145" i="4"/>
  <c r="BK136" i="4"/>
  <c r="BK128" i="4"/>
  <c r="R124" i="2" l="1"/>
  <c r="P137" i="2"/>
  <c r="R159" i="2"/>
  <c r="BK166" i="2"/>
  <c r="J166" i="2"/>
  <c r="J101" i="2" s="1"/>
  <c r="R124" i="3"/>
  <c r="T136" i="3"/>
  <c r="R156" i="3"/>
  <c r="BK125" i="4"/>
  <c r="P131" i="4"/>
  <c r="T124" i="2"/>
  <c r="R137" i="2"/>
  <c r="P159" i="2"/>
  <c r="P166" i="2"/>
  <c r="P124" i="3"/>
  <c r="P136" i="3"/>
  <c r="BK156" i="3"/>
  <c r="J156" i="3" s="1"/>
  <c r="J101" i="3" s="1"/>
  <c r="R125" i="4"/>
  <c r="BK131" i="4"/>
  <c r="J131" i="4"/>
  <c r="J99" i="4" s="1"/>
  <c r="T131" i="4"/>
  <c r="BK135" i="4"/>
  <c r="J135" i="4" s="1"/>
  <c r="J101" i="4" s="1"/>
  <c r="R135" i="4"/>
  <c r="T138" i="4"/>
  <c r="BK124" i="2"/>
  <c r="J124" i="2" s="1"/>
  <c r="J98" i="2" s="1"/>
  <c r="T137" i="2"/>
  <c r="T159" i="2"/>
  <c r="T166" i="2"/>
  <c r="BK124" i="3"/>
  <c r="J124" i="3" s="1"/>
  <c r="J98" i="3" s="1"/>
  <c r="BK136" i="3"/>
  <c r="J136" i="3" s="1"/>
  <c r="J100" i="3" s="1"/>
  <c r="P156" i="3"/>
  <c r="R131" i="4"/>
  <c r="P135" i="4"/>
  <c r="T135" i="4"/>
  <c r="P138" i="4"/>
  <c r="BK147" i="4"/>
  <c r="J147" i="4" s="1"/>
  <c r="J103" i="4" s="1"/>
  <c r="R147" i="4"/>
  <c r="P124" i="2"/>
  <c r="BK137" i="2"/>
  <c r="J137" i="2" s="1"/>
  <c r="J99" i="2" s="1"/>
  <c r="BK159" i="2"/>
  <c r="J159" i="2" s="1"/>
  <c r="J100" i="2" s="1"/>
  <c r="R166" i="2"/>
  <c r="T124" i="3"/>
  <c r="R136" i="3"/>
  <c r="T156" i="3"/>
  <c r="P125" i="4"/>
  <c r="P124" i="4" s="1"/>
  <c r="T125" i="4"/>
  <c r="T124" i="4" s="1"/>
  <c r="BK138" i="4"/>
  <c r="J138" i="4"/>
  <c r="J102" i="4" s="1"/>
  <c r="R138" i="4"/>
  <c r="P147" i="4"/>
  <c r="T147" i="4"/>
  <c r="BK174" i="2"/>
  <c r="J174" i="2" s="1"/>
  <c r="J102" i="2" s="1"/>
  <c r="BK162" i="3"/>
  <c r="J162" i="3" s="1"/>
  <c r="J102" i="3" s="1"/>
  <c r="BK134" i="3"/>
  <c r="J134" i="3" s="1"/>
  <c r="J99" i="3" s="1"/>
  <c r="F120" i="4"/>
  <c r="BF127" i="4"/>
  <c r="BF130" i="4"/>
  <c r="BF136" i="4"/>
  <c r="J92" i="4"/>
  <c r="BF128" i="4"/>
  <c r="BF132" i="4"/>
  <c r="BF137" i="4"/>
  <c r="BF139" i="4"/>
  <c r="BF140" i="4"/>
  <c r="BF141" i="4"/>
  <c r="BF148" i="4"/>
  <c r="E113" i="4"/>
  <c r="BF126" i="4"/>
  <c r="BF142" i="4"/>
  <c r="BF144" i="4"/>
  <c r="BF145" i="4"/>
  <c r="J89" i="4"/>
  <c r="BF129" i="4"/>
  <c r="BF133" i="4"/>
  <c r="BF143" i="4"/>
  <c r="BF146" i="4"/>
  <c r="BF149" i="4"/>
  <c r="J89" i="3"/>
  <c r="J92" i="3"/>
  <c r="F119" i="3"/>
  <c r="BF125" i="3"/>
  <c r="BF130" i="3"/>
  <c r="BF141" i="3"/>
  <c r="BF144" i="3"/>
  <c r="BF145" i="3"/>
  <c r="BF148" i="3"/>
  <c r="BF152" i="3"/>
  <c r="BF160" i="3"/>
  <c r="BF161" i="3"/>
  <c r="E85" i="3"/>
  <c r="BF131" i="3"/>
  <c r="BF140" i="3"/>
  <c r="BF142" i="3"/>
  <c r="BF143" i="3"/>
  <c r="BF146" i="3"/>
  <c r="BF147" i="3"/>
  <c r="BF150" i="3"/>
  <c r="BF153" i="3"/>
  <c r="BF154" i="3"/>
  <c r="BF155" i="3"/>
  <c r="BF157" i="3"/>
  <c r="BF158" i="3"/>
  <c r="BF127" i="3"/>
  <c r="BF132" i="3"/>
  <c r="BF135" i="3"/>
  <c r="BF137" i="3"/>
  <c r="BF138" i="3"/>
  <c r="BF139" i="3"/>
  <c r="BF149" i="3"/>
  <c r="BF151" i="3"/>
  <c r="BF163" i="3"/>
  <c r="BF126" i="3"/>
  <c r="BF128" i="3"/>
  <c r="BF129" i="3"/>
  <c r="BF133" i="3"/>
  <c r="BF159" i="3"/>
  <c r="J92" i="2"/>
  <c r="F119" i="2"/>
  <c r="BF125" i="2"/>
  <c r="BF131" i="2"/>
  <c r="BF132" i="2"/>
  <c r="BF133" i="2"/>
  <c r="BF136" i="2"/>
  <c r="BF138" i="2"/>
  <c r="BF139" i="2"/>
  <c r="BF140" i="2"/>
  <c r="BF142" i="2"/>
  <c r="BF146" i="2"/>
  <c r="BF147" i="2"/>
  <c r="BF148" i="2"/>
  <c r="BF153" i="2"/>
  <c r="BF158" i="2"/>
  <c r="BF164" i="2"/>
  <c r="BF171" i="2"/>
  <c r="BF172" i="2"/>
  <c r="E85" i="2"/>
  <c r="BF127" i="2"/>
  <c r="BF128" i="2"/>
  <c r="BF135" i="2"/>
  <c r="BF141" i="2"/>
  <c r="BF150" i="2"/>
  <c r="BF151" i="2"/>
  <c r="BF154" i="2"/>
  <c r="BF161" i="2"/>
  <c r="BF163" i="2"/>
  <c r="BF165" i="2"/>
  <c r="BF126" i="2"/>
  <c r="BF129" i="2"/>
  <c r="BF130" i="2"/>
  <c r="BF134" i="2"/>
  <c r="BF144" i="2"/>
  <c r="BF145" i="2"/>
  <c r="BF149" i="2"/>
  <c r="BF152" i="2"/>
  <c r="BF155" i="2"/>
  <c r="BF156" i="2"/>
  <c r="BF160" i="2"/>
  <c r="BF162" i="2"/>
  <c r="J89" i="2"/>
  <c r="BF143" i="2"/>
  <c r="BF157" i="2"/>
  <c r="BF167" i="2"/>
  <c r="BF168" i="2"/>
  <c r="BF169" i="2"/>
  <c r="BF170" i="2"/>
  <c r="BF173" i="2"/>
  <c r="BF175" i="2"/>
  <c r="J33" i="2"/>
  <c r="AV95" i="1"/>
  <c r="F33" i="2"/>
  <c r="AZ95" i="1" s="1"/>
  <c r="F33" i="3"/>
  <c r="AZ96" i="1" s="1"/>
  <c r="F37" i="3"/>
  <c r="BD96" i="1" s="1"/>
  <c r="F36" i="4"/>
  <c r="BC97" i="1"/>
  <c r="F36" i="2"/>
  <c r="BC95" i="1" s="1"/>
  <c r="F36" i="3"/>
  <c r="BC96" i="1" s="1"/>
  <c r="F35" i="3"/>
  <c r="BB96" i="1" s="1"/>
  <c r="F35" i="4"/>
  <c r="BB97" i="1"/>
  <c r="F35" i="2"/>
  <c r="BB95" i="1" s="1"/>
  <c r="F37" i="2"/>
  <c r="BD95" i="1" s="1"/>
  <c r="J33" i="3"/>
  <c r="AV96" i="1" s="1"/>
  <c r="F33" i="4"/>
  <c r="AZ97" i="1"/>
  <c r="J33" i="4"/>
  <c r="AV97" i="1" s="1"/>
  <c r="F37" i="4"/>
  <c r="BD97" i="1" s="1"/>
  <c r="P123" i="2" l="1"/>
  <c r="P122" i="2" s="1"/>
  <c r="AU95" i="1" s="1"/>
  <c r="T123" i="3"/>
  <c r="T122" i="3" s="1"/>
  <c r="T123" i="2"/>
  <c r="T122" i="2" s="1"/>
  <c r="T134" i="4"/>
  <c r="T123" i="4" s="1"/>
  <c r="R134" i="4"/>
  <c r="BK124" i="4"/>
  <c r="J124" i="4"/>
  <c r="J97" i="4" s="1"/>
  <c r="P134" i="4"/>
  <c r="P123" i="4" s="1"/>
  <c r="AU97" i="1" s="1"/>
  <c r="R124" i="4"/>
  <c r="R123" i="4"/>
  <c r="P123" i="3"/>
  <c r="P122" i="3"/>
  <c r="AU96" i="1" s="1"/>
  <c r="R123" i="3"/>
  <c r="R122" i="3" s="1"/>
  <c r="R123" i="2"/>
  <c r="R122" i="2"/>
  <c r="J125" i="4"/>
  <c r="J98" i="4" s="1"/>
  <c r="BK123" i="2"/>
  <c r="J123" i="2" s="1"/>
  <c r="J97" i="2" s="1"/>
  <c r="BK134" i="4"/>
  <c r="J134" i="4"/>
  <c r="J100" i="4" s="1"/>
  <c r="BK123" i="3"/>
  <c r="J123" i="3" s="1"/>
  <c r="J97" i="3" s="1"/>
  <c r="J34" i="3"/>
  <c r="AW96" i="1" s="1"/>
  <c r="AT96" i="1" s="1"/>
  <c r="J34" i="4"/>
  <c r="AW97" i="1" s="1"/>
  <c r="AT97" i="1" s="1"/>
  <c r="BC94" i="1"/>
  <c r="W35" i="1"/>
  <c r="F34" i="2"/>
  <c r="BA95" i="1"/>
  <c r="F34" i="3"/>
  <c r="BA96" i="1"/>
  <c r="F34" i="4"/>
  <c r="BA97" i="1"/>
  <c r="BD94" i="1"/>
  <c r="W36" i="1"/>
  <c r="J34" i="2"/>
  <c r="AW95" i="1"/>
  <c r="AT95" i="1" s="1"/>
  <c r="AZ94" i="1"/>
  <c r="BB94" i="1"/>
  <c r="AX94" i="1" s="1"/>
  <c r="BK122" i="2" l="1"/>
  <c r="J122" i="2" s="1"/>
  <c r="J30" i="2" s="1"/>
  <c r="AG95" i="1" s="1"/>
  <c r="BK122" i="3"/>
  <c r="J122" i="3" s="1"/>
  <c r="J96" i="3" s="1"/>
  <c r="BK123" i="4"/>
  <c r="J123" i="4" s="1"/>
  <c r="J96" i="4" s="1"/>
  <c r="AU94" i="1"/>
  <c r="AV94" i="1"/>
  <c r="BA94" i="1"/>
  <c r="W33" i="1" s="1"/>
  <c r="W34" i="1"/>
  <c r="AY94" i="1"/>
  <c r="J39" i="2" l="1"/>
  <c r="J96" i="2"/>
  <c r="AN95" i="1"/>
  <c r="J30" i="4"/>
  <c r="AG97" i="1"/>
  <c r="J30" i="3"/>
  <c r="AG96" i="1" s="1"/>
  <c r="AW94" i="1"/>
  <c r="AK33" i="1" s="1"/>
  <c r="J39" i="4" l="1"/>
  <c r="J39" i="3"/>
  <c r="AN96" i="1"/>
  <c r="AN97" i="1"/>
  <c r="AG94" i="1"/>
  <c r="AG102" i="1" s="1"/>
  <c r="CD102" i="1" s="1"/>
  <c r="AT94" i="1"/>
  <c r="AN94" i="1" l="1"/>
  <c r="AV102" i="1"/>
  <c r="BY102" i="1" s="1"/>
  <c r="AG101" i="1"/>
  <c r="AV101" i="1" s="1"/>
  <c r="BY101" i="1" s="1"/>
  <c r="AG100" i="1"/>
  <c r="AV100" i="1"/>
  <c r="BY100" i="1" s="1"/>
  <c r="AK26" i="1"/>
  <c r="AG103" i="1"/>
  <c r="AV103" i="1" s="1"/>
  <c r="BY103" i="1" s="1"/>
  <c r="CD103" i="1" l="1"/>
  <c r="CD100" i="1"/>
  <c r="CD101" i="1"/>
  <c r="AG99" i="1"/>
  <c r="AK27" i="1" s="1"/>
  <c r="AN101" i="1"/>
  <c r="AK32" i="1"/>
  <c r="AN102" i="1"/>
  <c r="AN103" i="1"/>
  <c r="AN100" i="1"/>
  <c r="AK29" i="1" l="1"/>
  <c r="AN99" i="1"/>
  <c r="AN105" i="1" s="1"/>
  <c r="AG105" i="1"/>
  <c r="W32" i="1"/>
  <c r="AK38" i="1" l="1"/>
</calcChain>
</file>

<file path=xl/sharedStrings.xml><?xml version="1.0" encoding="utf-8"?>
<sst xmlns="http://schemas.openxmlformats.org/spreadsheetml/2006/main" count="2060" uniqueCount="490">
  <si>
    <t>Export Komplet</t>
  </si>
  <si>
    <t/>
  </si>
  <si>
    <t>2.0</t>
  </si>
  <si>
    <t>False</t>
  </si>
  <si>
    <t>{f6ecbc11-e15b-446f-9e99-0881a1198077}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</si>
  <si>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</si>
  <si>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</si>
  <si>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</si>
  <si>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</si>
  <si>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</si>
  <si>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</si>
  <si>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</si>
  <si>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</si>
  <si>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3/2023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</si>
  <si>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</si>
  <si>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</si>
  <si>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MURÁNSKA DLHÁ LÚKA - Chodník pozdĺž cesty II/532</t>
  </si>
  <si>
    <t>JKSO:</t>
  </si>
  <si>
    <t>KS:</t>
  </si>
  <si>
    <t>Miesto:</t>
  </si>
  <si>
    <t>k.ú. Muránska Dlhá Lúka</t>
  </si>
  <si>
    <t>Dátum:</t>
  </si>
  <si>
    <t>Objednávateľ:</t>
  </si>
  <si>
    <t>IČO:</t>
  </si>
  <si>
    <t>Obec Muránska Dlhá Lúka</t>
  </si>
  <si>
    <t>IČ DPH:</t>
  </si>
  <si>
    <t>Zhotoviteľ:</t>
  </si>
  <si>
    <t>Vyplň údaj</t>
  </si>
  <si>
    <t>Projektant:</t>
  </si>
  <si>
    <t>Ing. Vladimír Rojík</t>
  </si>
  <si>
    <t>True</t>
  </si>
  <si>
    <t>Spracovateľ:</t>
  </si>
  <si>
    <t xml:space="preserve"> </t>
  </si>
  <si>
    <t>Poznámka:</t>
  </si>
  <si>
    <t>Náklady z rozpočtov</t>
  </si>
  <si>
    <t>Ostatné náklady zo súhrnného listu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</si>
  <si>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</si>
  <si>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</si>
  <si>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</si>
  <si>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</si>
  <si>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</si>
  <si>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</si>
  <si>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</si>
  <si>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</si>
  <si>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</si>
  <si>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</si>
  <si>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</si>
  <si>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</si>
  <si>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</si>
  <si>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</si>
  <si>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</si>
  <si>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</si>
  <si>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</si>
  <si>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</si>
  <si>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</si>
  <si>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</si>
  <si>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</si>
  <si>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</si>
  <si>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</si>
  <si>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</si>
  <si>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</si>
  <si>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</si>
  <si>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</si>
  <si>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</si>
  <si>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</si>
  <si>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</si>
  <si>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</si>
  <si>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</si>
  <si>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</si>
  <si>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</si>
  <si>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</si>
  <si>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</si>
  <si>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</si>
  <si>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</si>
  <si>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</si>
  <si>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</si>
  <si>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</si>
  <si>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###NOIMPORT###</t>
  </si>
  <si>
    <t>IMPORT</t>
  </si>
  <si>
    <t>{00000000-0000-0000-0000-000000000000}</t>
  </si>
  <si>
    <t>/</t>
  </si>
  <si>
    <t>1</t>
  </si>
  <si>
    <t>Chodník</t>
  </si>
  <si>
    <t>STA</t>
  </si>
  <si>
    <t>{ec7ec95a-f0ea-41b5-b343-d7095c15c924}</t>
  </si>
  <si>
    <t>2</t>
  </si>
  <si>
    <t>Dažďová kanalizácia</t>
  </si>
  <si>
    <t>{06aa1a23-7fc1-4312-940b-24689528399a}</t>
  </si>
  <si>
    <t>3</t>
  </si>
  <si>
    <t>Lávka</t>
  </si>
  <si>
    <t>{d07c0eab-a5e9-4d24-b991-40e235104d49}</t>
  </si>
  <si>
    <t>2) Ostatné náklady zo súhrnného listu</t>
  </si>
  <si>
    <t>Percent. zadanie_x000D_
[% nákladov rozpočtu]</t>
  </si>
  <si>
    <t>Zaradenie nákladov</t>
  </si>
  <si>
    <t>Ostatné náklady</t>
  </si>
  <si>
    <t>stavebná časť</t>
  </si>
  <si>
    <t>OSTATNENAKLADY</t>
  </si>
  <si>
    <t>Vyplň vlastné</t>
  </si>
  <si>
    <t>OSTATNENAKLADYVLASTNE</t>
  </si>
  <si>
    <t>Celkové náklady za stavbu 1) + 2)</t>
  </si>
  <si>
    <t>KRYCÍ LIST ROZPOČTU</t>
  </si>
  <si>
    <t>Objekt:</t>
  </si>
  <si>
    <t>1 - Chodník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</si>
  <si>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</si>
  <si>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</si>
  <si>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</si>
  <si>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</si>
  <si>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</si>
  <si>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</si>
  <si>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</si>
  <si>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5 - Komunikácie   </t>
  </si>
  <si>
    <t xml:space="preserve">    8 - Rúrové vedenie</t>
  </si>
  <si>
    <t xml:space="preserve">    9 - Ostatné konštrukcie a práce-búranie</t>
  </si>
  <si>
    <t xml:space="preserve">    99 - Presun hmôt HSV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</si>
  <si>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</si>
  <si>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</si>
  <si>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</si>
  <si>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</si>
  <si>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</si>
  <si>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</si>
  <si>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</si>
  <si>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</si>
  <si>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</si>
  <si>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</si>
  <si>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</si>
  <si>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</si>
  <si>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</si>
  <si>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</si>
  <si>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</si>
  <si>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</si>
  <si>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</si>
  <si>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113107145.S</t>
  </si>
  <si>
    <t>Odstránenie krytu asfaltového v ploche do 200 m2, hr. nad 200 do 250 mm,  -0,62500t</t>
  </si>
  <si>
    <t>m2</t>
  </si>
  <si>
    <t>4</t>
  </si>
  <si>
    <t>-1016621729</t>
  </si>
  <si>
    <t>113107232.S</t>
  </si>
  <si>
    <t>Odstránenie krytu v ploche nad 200 m2 z betónu prostého, hr. vrstvy 150 do 300 mm,  -0,50000t</t>
  </si>
  <si>
    <t>-555720110</t>
  </si>
  <si>
    <t>121101111.S</t>
  </si>
  <si>
    <t>Odstránenie ornice s vodor. premiestn. na hromady, so zložením na vzdialenosť do 100 m a do 100m3</t>
  </si>
  <si>
    <t>m3</t>
  </si>
  <si>
    <t>-1512548640</t>
  </si>
  <si>
    <t>122201102.S</t>
  </si>
  <si>
    <t>Odkopávka a prekopávka nezapažená v hornine 3, nad 100 do 1000 m3</t>
  </si>
  <si>
    <t>-628816697</t>
  </si>
  <si>
    <t>5</t>
  </si>
  <si>
    <t>122201109.S</t>
  </si>
  <si>
    <t>Odkopávky a prekopávky nezapažené. Príplatok k cenám za lepivosť horniny 3</t>
  </si>
  <si>
    <t>573755042</t>
  </si>
  <si>
    <t>6</t>
  </si>
  <si>
    <t>162501122.S</t>
  </si>
  <si>
    <t>Vodorovné premiestnenie výkopku po spevnenej ceste z horniny tr.1-4, nad 100 do 1000 m3 na vzdialenosť do 3000 m</t>
  </si>
  <si>
    <t>-85176512</t>
  </si>
  <si>
    <t>7</t>
  </si>
  <si>
    <t>171201202.S</t>
  </si>
  <si>
    <t>Uloženie sypaniny na skládky nad 100 do 1000 m3</t>
  </si>
  <si>
    <t>-245723950</t>
  </si>
  <si>
    <t>8</t>
  </si>
  <si>
    <t>171206111.S</t>
  </si>
  <si>
    <t>Uloženie zemín schopných zúrodnenia alebo zemín výsypiek do násypov predpísaných tvarov s urovnaním</t>
  </si>
  <si>
    <t>1151631185</t>
  </si>
  <si>
    <t>9</t>
  </si>
  <si>
    <t>180402111.S</t>
  </si>
  <si>
    <t>Založenie trávnika parkového výsevom v rovine do 1:5</t>
  </si>
  <si>
    <t>696191844</t>
  </si>
  <si>
    <t>10</t>
  </si>
  <si>
    <t>M</t>
  </si>
  <si>
    <t>005720001300.S</t>
  </si>
  <si>
    <t>Osivá tráv - trávové semeno</t>
  </si>
  <si>
    <t>kg</t>
  </si>
  <si>
    <t>-811480897</t>
  </si>
  <si>
    <t>11</t>
  </si>
  <si>
    <t>181101102.S</t>
  </si>
  <si>
    <t>Úprava pláne v zárezoch v hornine 1-4 so zhutnením</t>
  </si>
  <si>
    <t>-1098862969</t>
  </si>
  <si>
    <t>12</t>
  </si>
  <si>
    <t>181301102.S</t>
  </si>
  <si>
    <t>Rozprestretie ornice v rovine, plocha do 500 m2, hr.do 150 mm</t>
  </si>
  <si>
    <t>1690736690</t>
  </si>
  <si>
    <t xml:space="preserve">Komunikácie   </t>
  </si>
  <si>
    <t>13</t>
  </si>
  <si>
    <t>564710111.S</t>
  </si>
  <si>
    <t>Podklad alebo kryt z kameniva hrubého drveného veľ. 4-8 mm s rozprestretím a zhutnením hr. 50 mm</t>
  </si>
  <si>
    <t>-2027950818</t>
  </si>
  <si>
    <t>14</t>
  </si>
  <si>
    <t>564730111.S</t>
  </si>
  <si>
    <t>Podklad alebo kryt z kameniva hrubého drveného veľ. 4-8 mm s rozprestretím a zhutnením hr. 100 mm</t>
  </si>
  <si>
    <t>1862620711</t>
  </si>
  <si>
    <t>15</t>
  </si>
  <si>
    <t>564760111.S</t>
  </si>
  <si>
    <t>Podklad alebo kryt z kameniva hrubého drveného veľ. 8-16 mm s rozprestretím a zhutnením hr. 300 mm</t>
  </si>
  <si>
    <t>1795185243</t>
  </si>
  <si>
    <t>16</t>
  </si>
  <si>
    <t>567122111.S</t>
  </si>
  <si>
    <t>Podklad z kameniva stmeleného cementom, s rozprestretím a zhutnením CBGM C 8/10 (C 6/8), po zhutnení hr. 120 mm</t>
  </si>
  <si>
    <t>2045174531</t>
  </si>
  <si>
    <t>17</t>
  </si>
  <si>
    <t>573111112.S</t>
  </si>
  <si>
    <t>Postrek asfaltový infiltračný s posypom kamenivom z asfaltu cestného v množstve 1,00 kg/m2</t>
  </si>
  <si>
    <t>-1449429929</t>
  </si>
  <si>
    <t>18</t>
  </si>
  <si>
    <t>573211106.S</t>
  </si>
  <si>
    <t>Postrek asfaltový spojovací bez posypu kamenivom z asfaltu cestného v množstve 0,30 kg/m2</t>
  </si>
  <si>
    <t>-1434155253</t>
  </si>
  <si>
    <t>19</t>
  </si>
  <si>
    <t>577154231.S</t>
  </si>
  <si>
    <t>Asfaltový betón vrstva obrusná AC 11 O v pruhu š. do 3 m z nemodifik. asfaltu tr. II, po zhutnení hr. 60 mm</t>
  </si>
  <si>
    <t>618274724</t>
  </si>
  <si>
    <t>577164331.S</t>
  </si>
  <si>
    <t>Asfaltový betón vrstva obrusná alebo ložná AC 16 v pruhu š. do 3 m z nemodifik. asfaltu tr. II, po zhutnení hr. 70 mm</t>
  </si>
  <si>
    <t>810439221</t>
  </si>
  <si>
    <t>21</t>
  </si>
  <si>
    <t>577184431.S</t>
  </si>
  <si>
    <t>Asfaltový betón vrstva ložná AC 22 L v pruhu š. do 3 m z nemodifik. asfaltu tr. II, po zhutnení hr. 90 mm</t>
  </si>
  <si>
    <t>-234758498</t>
  </si>
  <si>
    <t>22</t>
  </si>
  <si>
    <t>581140115.S</t>
  </si>
  <si>
    <t>Kryt cementobetónový cestných komunikácií skupiny CB I pre TDZ I a II, hr. 250 mm</t>
  </si>
  <si>
    <t>206062461</t>
  </si>
  <si>
    <t>23</t>
  </si>
  <si>
    <t>596911144.S</t>
  </si>
  <si>
    <t>Kladenie betónovej zámkovej dlažby komunikácií pre peších hr. 60 mm pre peších nad 300 m2 so zriadením lôžka z kameniva hr. 30 mm</t>
  </si>
  <si>
    <t>1820435481</t>
  </si>
  <si>
    <t>24</t>
  </si>
  <si>
    <t>592460010300</t>
  </si>
  <si>
    <t>Dlažba betónová PREMAC KLASIKO, rozmer 200x100x60 mm, grafit</t>
  </si>
  <si>
    <t>756339411</t>
  </si>
  <si>
    <t>25</t>
  </si>
  <si>
    <t>592460010200</t>
  </si>
  <si>
    <t>Dlažba betónová PREMAC KLASIKO, rozmer 200x100x60 mm, červená</t>
  </si>
  <si>
    <t>1711622857</t>
  </si>
  <si>
    <t>26</t>
  </si>
  <si>
    <t>916361112.S</t>
  </si>
  <si>
    <t>Osadenie cestného obrubníka betónového ležatého do lôžka z betónu prostého tr. C 16/20 s bočnou oporou</t>
  </si>
  <si>
    <t>m</t>
  </si>
  <si>
    <t>-49310806</t>
  </si>
  <si>
    <t>27</t>
  </si>
  <si>
    <t>592170002400.S</t>
  </si>
  <si>
    <t>Obrubník cestný nábehový</t>
  </si>
  <si>
    <t>ks</t>
  </si>
  <si>
    <t>15669162</t>
  </si>
  <si>
    <t>28</t>
  </si>
  <si>
    <t>592170000700.S</t>
  </si>
  <si>
    <t xml:space="preserve">Obrubník cestný prechodový </t>
  </si>
  <si>
    <t>639971394</t>
  </si>
  <si>
    <t>29</t>
  </si>
  <si>
    <t>916362112.S</t>
  </si>
  <si>
    <t>Osadenie cestného obrubníka betónového stojatého do lôžka z betónu prostého tr. C 16/20 s bočnou oporou</t>
  </si>
  <si>
    <t>-1723329570</t>
  </si>
  <si>
    <t>30</t>
  </si>
  <si>
    <t>592170003800.S</t>
  </si>
  <si>
    <t>Obrubník cestný so skosením, lxšxv 1000x150x300 mm</t>
  </si>
  <si>
    <t>-2145508368</t>
  </si>
  <si>
    <t>31</t>
  </si>
  <si>
    <t>918101112.S</t>
  </si>
  <si>
    <t>Lôžko pod obrubníky, krajníky alebo obruby z dlažobných kociek z betónu prostého tr. C 16/20</t>
  </si>
  <si>
    <t>-1412706317</t>
  </si>
  <si>
    <t>32</t>
  </si>
  <si>
    <t>914812211</t>
  </si>
  <si>
    <t>Dodávka a montáž dočasného dopravného značenia -  komplet</t>
  </si>
  <si>
    <t>kpl</t>
  </si>
  <si>
    <t>940452687</t>
  </si>
  <si>
    <t>33</t>
  </si>
  <si>
    <t>914812R14</t>
  </si>
  <si>
    <t>Dodávka a montáž dočasného premostenia vjazdov, vrátane zábradlia - komplet</t>
  </si>
  <si>
    <t>1475268187</t>
  </si>
  <si>
    <t>Rúrové vedenie</t>
  </si>
  <si>
    <t>34</t>
  </si>
  <si>
    <t>895941111.S</t>
  </si>
  <si>
    <t>Zriadenie kanalizačného vpustu uličného z betónových dielcov typ UV-50, UVB-50</t>
  </si>
  <si>
    <t>-141543364</t>
  </si>
  <si>
    <t>35</t>
  </si>
  <si>
    <t>450380200</t>
  </si>
  <si>
    <t>Dno TBV 500 - 1000 HPK s odtokom DN 200</t>
  </si>
  <si>
    <t>615614158</t>
  </si>
  <si>
    <t>36</t>
  </si>
  <si>
    <t>450295</t>
  </si>
  <si>
    <t xml:space="preserve">Stredný diel TBV 500-225 </t>
  </si>
  <si>
    <t>2049293011</t>
  </si>
  <si>
    <t>37</t>
  </si>
  <si>
    <t>62560500500</t>
  </si>
  <si>
    <t xml:space="preserve">Vyrovnávací prstenec TBV 500-60 pod mrežu </t>
  </si>
  <si>
    <t>1430931986</t>
  </si>
  <si>
    <t>38</t>
  </si>
  <si>
    <t>899204111.S</t>
  </si>
  <si>
    <t>Osadenie liatinovej mreže vrátane rámu a koša na bahno hmotnosti jednotlivo nad 150 kg</t>
  </si>
  <si>
    <t>-1606030504</t>
  </si>
  <si>
    <t>39</t>
  </si>
  <si>
    <t>151746</t>
  </si>
  <si>
    <t>Obrubníková vtoková mreža</t>
  </si>
  <si>
    <t>1245837082</t>
  </si>
  <si>
    <t>Ostatné konštrukcie a práce-búranie</t>
  </si>
  <si>
    <t>40</t>
  </si>
  <si>
    <t>919735115.S</t>
  </si>
  <si>
    <t>Rezanie existujúceho asfaltového krytu alebo podkladu hĺbky nad 200 do 250 mm</t>
  </si>
  <si>
    <t>626978241</t>
  </si>
  <si>
    <t>41</t>
  </si>
  <si>
    <t>919735125.S</t>
  </si>
  <si>
    <t>Rezanie existujúceho betónového krytu alebo podkladu hĺbky nad 200 do 250 mm</t>
  </si>
  <si>
    <t>1113307995</t>
  </si>
  <si>
    <t>42</t>
  </si>
  <si>
    <t>979081111.S</t>
  </si>
  <si>
    <t>Odvoz sutiny a vybúraných hmôt na skládku do 1 km</t>
  </si>
  <si>
    <t>t</t>
  </si>
  <si>
    <t>-600822545</t>
  </si>
  <si>
    <t>43</t>
  </si>
  <si>
    <t>979081121.S</t>
  </si>
  <si>
    <t>Odvoz sutiny a vybúraných hmôt na skládku za každý ďalší 1 km</t>
  </si>
  <si>
    <t>1505025182</t>
  </si>
  <si>
    <t>44</t>
  </si>
  <si>
    <t>979087112.S</t>
  </si>
  <si>
    <t>Nakladanie na dopravný prostriedok pre vodorovnú dopravu sutiny</t>
  </si>
  <si>
    <t>-1703145619</t>
  </si>
  <si>
    <t>45</t>
  </si>
  <si>
    <t>979089012.S</t>
  </si>
  <si>
    <t>Poplatok za skládku - betón, tehly, dlaždice (17 01) ostatné</t>
  </si>
  <si>
    <t>1435058414</t>
  </si>
  <si>
    <t>46</t>
  </si>
  <si>
    <t>979089212.S</t>
  </si>
  <si>
    <t>Poplatok za skládku - bitúmenové zmesi, uholný decht, dechtové výrobky (17 03 ), ostatné</t>
  </si>
  <si>
    <t>-1088962474</t>
  </si>
  <si>
    <t>99</t>
  </si>
  <si>
    <t>Presun hmôt HSV</t>
  </si>
  <si>
    <t>47</t>
  </si>
  <si>
    <t>998223011.S</t>
  </si>
  <si>
    <t>Presun hmôt pre pozemné komunikácie s krytom dláždeným (822 2.3, 822 5.3) akejkoľvek dĺžky objektu</t>
  </si>
  <si>
    <t>-1027266946</t>
  </si>
  <si>
    <t>2 - Dažďová kanalizácia</t>
  </si>
  <si>
    <t xml:space="preserve">    4 - Vodorovné konštrukcie</t>
  </si>
  <si>
    <t>113106211.S</t>
  </si>
  <si>
    <t>Rozoberanie dlažby rigolu v ploche do 200 m2 z veľkých kociek ,  -0,41700t</t>
  </si>
  <si>
    <t>-44021661</t>
  </si>
  <si>
    <t>132201202.S</t>
  </si>
  <si>
    <t>Výkop ryhy šírky 600-2000mm horn.3 od 100 do 1000 m3</t>
  </si>
  <si>
    <t>-858184293</t>
  </si>
  <si>
    <t>132201209.S</t>
  </si>
  <si>
    <t>Príplatok k cenám za lepivosť pri hĺbení rýh š. nad 600 do 2 000 mm zapaž. i nezapažených, s urovnaním dna v hornine 3</t>
  </si>
  <si>
    <t>-2124848817</t>
  </si>
  <si>
    <t>-555235017</t>
  </si>
  <si>
    <t>333268874</t>
  </si>
  <si>
    <t>-1372482953</t>
  </si>
  <si>
    <t>174101002.S</t>
  </si>
  <si>
    <t>Zásyp sypaninou so zhutnením jám, šachiet, rýh, zárezov alebo okolo objektov nad 100 do 1000 m3</t>
  </si>
  <si>
    <t>-1769886005</t>
  </si>
  <si>
    <t>175101101.S</t>
  </si>
  <si>
    <t>Obsyp potrubia sypaninou z vhodných hornín 1 až 4 bez prehodenia sypaniny</t>
  </si>
  <si>
    <t>1271938853</t>
  </si>
  <si>
    <t>583310001200.S</t>
  </si>
  <si>
    <t>Kamenivo ťažené hrubé frakcia 4-16 mm</t>
  </si>
  <si>
    <t>-1098891466</t>
  </si>
  <si>
    <t>Vodorovné konštrukcie</t>
  </si>
  <si>
    <t>451573111.S</t>
  </si>
  <si>
    <t>Lôžko pod potrubie, stoky a drobné objekty, v otvorenom výkope z piesku a štrkopiesku do 63 mm</t>
  </si>
  <si>
    <t>500297244</t>
  </si>
  <si>
    <t>871258094.S</t>
  </si>
  <si>
    <t>Montáž plynového RC potrubia PE 100 RC SDR11 zváraných D 90x8,2 mm - chránička</t>
  </si>
  <si>
    <t>495399241</t>
  </si>
  <si>
    <t>286130028000.S</t>
  </si>
  <si>
    <t>Rúra dvojvrstvová na plyn SDR11, 90x8,2 mm x 12 m, materiál: PE 100 RC - chránička</t>
  </si>
  <si>
    <t>150144284</t>
  </si>
  <si>
    <t>871356028.S</t>
  </si>
  <si>
    <t>Montáž kanalizačného PVC-U potrubia hladkého plnostenného DN 200</t>
  </si>
  <si>
    <t>-1313352219</t>
  </si>
  <si>
    <t>3069998</t>
  </si>
  <si>
    <t>PVC kanál Rúra hladká  SN10 - KG SW DN 200 5m</t>
  </si>
  <si>
    <t>1659029515</t>
  </si>
  <si>
    <t>871426036.S</t>
  </si>
  <si>
    <t>Montáž kanalizačného PVC-U potrubia hladkého plnostenného DN 500</t>
  </si>
  <si>
    <t>978084524</t>
  </si>
  <si>
    <t>3070030</t>
  </si>
  <si>
    <t>PVC kanál Rúra hladká  SN10 - KG SW DN 500 5m</t>
  </si>
  <si>
    <t>113968094</t>
  </si>
  <si>
    <t>877356006.S</t>
  </si>
  <si>
    <t>Montáž kanalizačného PVC-U kolena DN 200</t>
  </si>
  <si>
    <t>-1184942398</t>
  </si>
  <si>
    <t>286510004800</t>
  </si>
  <si>
    <t>Koleno PVC-U, DN 200x30° hladká pre gravitačnú kanalizáciu KG potrubia</t>
  </si>
  <si>
    <t>-532113959</t>
  </si>
  <si>
    <t>877425121.S</t>
  </si>
  <si>
    <t>Výrez a montáž odbočnej tvarovky na potrubí z kanalizačných rúr z tvrdého PVC DN 500</t>
  </si>
  <si>
    <t>-1035944641</t>
  </si>
  <si>
    <t>11713911600</t>
  </si>
  <si>
    <t>Dodatočná navrtávacia odbočka do potrubia DN 500 , prestup stenou, DN/OD 200</t>
  </si>
  <si>
    <t>-1149126432</t>
  </si>
  <si>
    <t>892351000.S</t>
  </si>
  <si>
    <t>Skúška tesnosti kanalizácie D 200 mm</t>
  </si>
  <si>
    <t>-1458902512</t>
  </si>
  <si>
    <t>892421000.S</t>
  </si>
  <si>
    <t>Skúška tesnosti kanalizácie DN 500 mm</t>
  </si>
  <si>
    <t>-449487514</t>
  </si>
  <si>
    <t>894201167.S</t>
  </si>
  <si>
    <t>Dno alebo steny šachiet kanalizačných hr. nad 200 mm z betónu vodostavebného tr. C 30/37</t>
  </si>
  <si>
    <t>83975895</t>
  </si>
  <si>
    <t>894302173.S</t>
  </si>
  <si>
    <t>Stropy šachiet hrúbky nad 200 mm zo železobetónu vodostavebného C 30/37</t>
  </si>
  <si>
    <t>-2019702447</t>
  </si>
  <si>
    <t>894502102.S</t>
  </si>
  <si>
    <t>Debnenie dna a stien šachiet kanalizažných pravouhlých alebo štvorhraných a viachranných jednostranné</t>
  </si>
  <si>
    <t>-1483790199</t>
  </si>
  <si>
    <t>894503121.S</t>
  </si>
  <si>
    <t>Debnenie konštrukcií na rúrovom vedení dosk. stropov šachiet kanalizačných akýchkoľvek rozmerov</t>
  </si>
  <si>
    <t>1040209692</t>
  </si>
  <si>
    <t>894609124.S</t>
  </si>
  <si>
    <t>Výstuž šachiet kanalizačných zo zváraných sietí KARI</t>
  </si>
  <si>
    <t>1924660397</t>
  </si>
  <si>
    <t>899311114.S</t>
  </si>
  <si>
    <t>Osadenie oceľ.alebo liatinového poklopu s rámom na šachte tunelovej stoky hmotnosti nad 150 kg</t>
  </si>
  <si>
    <t>-1277639531</t>
  </si>
  <si>
    <t>600B125</t>
  </si>
  <si>
    <t>Poklop liatinový 600x600, D400 kN</t>
  </si>
  <si>
    <t>1084770894</t>
  </si>
  <si>
    <t>966008112.S</t>
  </si>
  <si>
    <t>Búranie rúrového priepustu, z rúr DN 300 do 500 mm,  -0,98000t</t>
  </si>
  <si>
    <t>273299215</t>
  </si>
  <si>
    <t>-119810462</t>
  </si>
  <si>
    <t>1228596511</t>
  </si>
  <si>
    <t>1021584143</t>
  </si>
  <si>
    <t>2111424711</t>
  </si>
  <si>
    <t>998276101.S</t>
  </si>
  <si>
    <t>Presun hmôt pre rúrové vedenie hĺbené z rúr z plast., hmôt alebo sklolamin. v otvorenom výkope</t>
  </si>
  <si>
    <t>122072590</t>
  </si>
  <si>
    <t>3 - Lávka</t>
  </si>
  <si>
    <t>PSV - Práce a dodávky PSV</t>
  </si>
  <si>
    <t xml:space="preserve">    762 - Konštrukcie tesárske</t>
  </si>
  <si>
    <t xml:space="preserve">    767 - Konštrukcie doplnkové kovové</t>
  </si>
  <si>
    <t xml:space="preserve">    783 - Nátery</t>
  </si>
  <si>
    <t>132201101.S</t>
  </si>
  <si>
    <t>Výkop ryhy do šírky 600 mm v horn.3 do 100 m3</t>
  </si>
  <si>
    <t>-72582484</t>
  </si>
  <si>
    <t>132201109.S</t>
  </si>
  <si>
    <t>Príplatok k cene za lepivosť pri hĺbení rýh šírky do 600 mm zapažených i nezapažených s urovnaním dna v hornine 3</t>
  </si>
  <si>
    <t>-1189596115</t>
  </si>
  <si>
    <t>162501102.S</t>
  </si>
  <si>
    <t>Vodorovné premiestnenie výkopku po spevnenej ceste z horniny tr.1-4, do 100 m3 na vzdialenosť do 3000 m</t>
  </si>
  <si>
    <t>1486850524</t>
  </si>
  <si>
    <t>171201201.S</t>
  </si>
  <si>
    <t>Uloženie sypaniny na skládky do 100 m3</t>
  </si>
  <si>
    <t>1126196577</t>
  </si>
  <si>
    <t>2089529933</t>
  </si>
  <si>
    <t>452311141.S</t>
  </si>
  <si>
    <t>Dosky, bloky, sedlá z betónu v otvorenom výkope tr. C 16/20</t>
  </si>
  <si>
    <t>2069145284</t>
  </si>
  <si>
    <t>452351101.S</t>
  </si>
  <si>
    <t>Debnenie v otvorenom výkope dosiek, sedlových lôžok a blokov pod potrubie,stoky a drobné objekty</t>
  </si>
  <si>
    <t>-357746228</t>
  </si>
  <si>
    <t>PSV</t>
  </si>
  <si>
    <t>Práce a dodávky PSV</t>
  </si>
  <si>
    <t>762</t>
  </si>
  <si>
    <t>Konštrukcie tesárske</t>
  </si>
  <si>
    <t>762591100.S</t>
  </si>
  <si>
    <t>Montáž zakrytia kanálov fošňami hr. do 60 mm, voľne kladenými z reziva mäkkého a tvrdého</t>
  </si>
  <si>
    <t>1549867132</t>
  </si>
  <si>
    <t>611980003800.S</t>
  </si>
  <si>
    <t>Fošne z agátového dreva, hrúbka 60 mm</t>
  </si>
  <si>
    <t>-1860010484</t>
  </si>
  <si>
    <t>767</t>
  </si>
  <si>
    <t>Konštrukcie doplnkové kovové</t>
  </si>
  <si>
    <t>767161240.S</t>
  </si>
  <si>
    <t>Montáž zábradlia rovného z rúrok na oceľovú konštrukciu, s hmotnosťou 1 m zábradlia nad 45 kg</t>
  </si>
  <si>
    <t>1836217530</t>
  </si>
  <si>
    <t>145540000400.S</t>
  </si>
  <si>
    <t>Profil oceľový 40x40x4 mm zváraný tenkostenný uzavretý štvorcový</t>
  </si>
  <si>
    <t>1156943218</t>
  </si>
  <si>
    <t>145540000900.S</t>
  </si>
  <si>
    <t>Profil oceľový 60x60x4 mm zváraný tenkostenný uzavretý štvorcový</t>
  </si>
  <si>
    <t>2072440027</t>
  </si>
  <si>
    <t>145720000200.S</t>
  </si>
  <si>
    <t>Profil oceľový 40x20x3 mm ťahaný tenkostenný uzavretý obdĺžnikový</t>
  </si>
  <si>
    <t>1594702925</t>
  </si>
  <si>
    <t>767590110.S</t>
  </si>
  <si>
    <t>Montáž podlahových konštrukcií zváraním</t>
  </si>
  <si>
    <t>596936223</t>
  </si>
  <si>
    <t>134840000700.S</t>
  </si>
  <si>
    <t>Tyč oceľová prierezu U 160 mm valcovaná za tepla, ozn. 11 375, podľa EN ISO S235JR</t>
  </si>
  <si>
    <t>1765852498</t>
  </si>
  <si>
    <t>145720001000.S</t>
  </si>
  <si>
    <t>Kotevné platničky</t>
  </si>
  <si>
    <t>236075886</t>
  </si>
  <si>
    <t>998767101.S</t>
  </si>
  <si>
    <t>Presun hmôt pre kovové stavebné doplnkové konštrukcie v objektoch výšky do 6 m</t>
  </si>
  <si>
    <t>-2116800220</t>
  </si>
  <si>
    <t>783</t>
  </si>
  <si>
    <t>Nátery</t>
  </si>
  <si>
    <t>783122510.S</t>
  </si>
  <si>
    <t>Nátery oceľ.konštr. syntetické na vzduchu schnúce ťažkých A dvojnás. 1x s emailovaním - 105μm</t>
  </si>
  <si>
    <t>-470033851</t>
  </si>
  <si>
    <t>783122710.S</t>
  </si>
  <si>
    <t>Nátery oceľ.konštr. syntetické na vzduchu schnúce ťažkých A základné - 35μm</t>
  </si>
  <si>
    <t>-193208434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</si>
</sst>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sz val="10"/>
      <color rgb="FF46464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3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14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2" fillId="5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166" fontId="20" fillId="0" borderId="0" xfId="0" applyNumberFormat="1" applyFont="1" applyBorder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4" xfId="0" applyNumberFormat="1" applyFont="1" applyBorder="1" applyAlignment="1">
      <alignment vertical="center"/>
    </xf>
    <xf numFmtId="4" fontId="29" fillId="0" borderId="0" xfId="0" applyNumberFormat="1" applyFont="1" applyBorder="1" applyAlignment="1">
      <alignment vertical="center"/>
    </xf>
    <xf numFmtId="166" fontId="29" fillId="0" borderId="0" xfId="0" applyNumberFormat="1" applyFont="1" applyBorder="1" applyAlignment="1">
      <alignment vertical="center"/>
    </xf>
    <xf numFmtId="4" fontId="29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164" fontId="1" fillId="3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Border="1" applyAlignment="1" applyProtection="1">
      <alignment horizontal="center" vertical="center"/>
      <protection locked="0"/>
    </xf>
    <xf numFmtId="4" fontId="1" fillId="0" borderId="15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164" fontId="1" fillId="3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20" xfId="0" applyFont="1" applyFill="1" applyBorder="1" applyAlignment="1" applyProtection="1">
      <alignment horizontal="center" vertical="center"/>
      <protection locked="0"/>
    </xf>
    <xf numFmtId="4" fontId="1" fillId="0" borderId="21" xfId="0" applyNumberFormat="1" applyFont="1" applyBorder="1" applyAlignment="1">
      <alignment vertical="center"/>
    </xf>
    <xf numFmtId="0" fontId="24" fillId="5" borderId="0" xfId="0" applyFont="1" applyFill="1" applyAlignment="1">
      <alignment horizontal="left" vertical="center"/>
    </xf>
    <xf numFmtId="0" fontId="0" fillId="5" borderId="0" xfId="0" applyFont="1" applyFill="1" applyAlignment="1">
      <alignment vertical="center"/>
    </xf>
    <xf numFmtId="0" fontId="30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4" fontId="16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6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2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5" borderId="18" xfId="0" applyFont="1" applyFill="1" applyBorder="1" applyAlignment="1">
      <alignment horizontal="center" vertical="center" wrapText="1"/>
    </xf>
    <xf numFmtId="0" fontId="22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/>
    <xf numFmtId="166" fontId="32" fillId="0" borderId="12" xfId="0" applyNumberFormat="1" applyFont="1" applyBorder="1" applyAlignment="1"/>
    <xf numFmtId="166" fontId="32" fillId="0" borderId="13" xfId="0" applyNumberFormat="1" applyFont="1" applyBorder="1" applyAlignment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2" fillId="0" borderId="23" xfId="0" applyFont="1" applyBorder="1" applyAlignment="1" applyProtection="1">
      <alignment horizontal="center" vertical="center"/>
      <protection locked="0"/>
    </xf>
    <xf numFmtId="49" fontId="22" fillId="0" borderId="23" xfId="0" applyNumberFormat="1" applyFont="1" applyBorder="1" applyAlignment="1" applyProtection="1">
      <alignment horizontal="left" vertical="center" wrapText="1"/>
      <protection locked="0"/>
    </xf>
    <xf numFmtId="0" fontId="22" fillId="0" borderId="23" xfId="0" applyFont="1" applyBorder="1" applyAlignment="1" applyProtection="1">
      <alignment horizontal="left" vertical="center" wrapText="1"/>
      <protection locked="0"/>
    </xf>
    <xf numFmtId="0" fontId="22" fillId="0" borderId="23" xfId="0" applyFont="1" applyBorder="1" applyAlignment="1" applyProtection="1">
      <alignment horizontal="center" vertical="center" wrapText="1"/>
      <protection locked="0"/>
    </xf>
    <xf numFmtId="167" fontId="22" fillId="0" borderId="23" xfId="0" applyNumberFormat="1" applyFont="1" applyBorder="1" applyAlignment="1" applyProtection="1">
      <alignment vertical="center"/>
      <protection locked="0"/>
    </xf>
    <xf numFmtId="4" fontId="22" fillId="3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  <protection locked="0"/>
    </xf>
    <xf numFmtId="0" fontId="0" fillId="0" borderId="23" xfId="0" applyFont="1" applyBorder="1" applyAlignment="1" applyProtection="1">
      <alignment vertical="center"/>
      <protection locked="0"/>
    </xf>
    <xf numFmtId="0" fontId="23" fillId="3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>
      <alignment horizontal="center" vertical="center"/>
    </xf>
    <xf numFmtId="166" fontId="23" fillId="0" borderId="0" xfId="0" applyNumberFormat="1" applyFont="1" applyBorder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34" fillId="0" borderId="23" xfId="0" applyFont="1" applyBorder="1" applyAlignment="1" applyProtection="1">
      <alignment horizontal="center" vertical="center"/>
      <protection locked="0"/>
    </xf>
    <xf numFmtId="49" fontId="34" fillId="0" borderId="23" xfId="0" applyNumberFormat="1" applyFont="1" applyBorder="1" applyAlignment="1" applyProtection="1">
      <alignment horizontal="left" vertical="center" wrapText="1"/>
      <protection locked="0"/>
    </xf>
    <xf numFmtId="0" fontId="34" fillId="0" borderId="23" xfId="0" applyFont="1" applyBorder="1" applyAlignment="1" applyProtection="1">
      <alignment horizontal="left" vertical="center" wrapText="1"/>
      <protection locked="0"/>
    </xf>
    <xf numFmtId="0" fontId="34" fillId="0" borderId="23" xfId="0" applyFont="1" applyBorder="1" applyAlignment="1" applyProtection="1">
      <alignment horizontal="center" vertical="center" wrapText="1"/>
      <protection locked="0"/>
    </xf>
    <xf numFmtId="167" fontId="34" fillId="0" borderId="23" xfId="0" applyNumberFormat="1" applyFont="1" applyBorder="1" applyAlignment="1" applyProtection="1">
      <alignment vertical="center"/>
      <protection locked="0"/>
    </xf>
    <xf numFmtId="4" fontId="34" fillId="3" borderId="23" xfId="0" applyNumberFormat="1" applyFont="1" applyFill="1" applyBorder="1" applyAlignment="1" applyProtection="1">
      <alignment vertical="center"/>
      <protection locked="0"/>
    </xf>
    <xf numFmtId="4" fontId="34" fillId="0" borderId="23" xfId="0" applyNumberFormat="1" applyFont="1" applyBorder="1" applyAlignment="1" applyProtection="1">
      <alignment vertical="center"/>
      <protection locked="0"/>
    </xf>
    <xf numFmtId="0" fontId="35" fillId="0" borderId="23" xfId="0" applyFont="1" applyBorder="1" applyAlignment="1" applyProtection="1">
      <alignment vertical="center"/>
      <protection locked="0"/>
    </xf>
    <xf numFmtId="0" fontId="35" fillId="0" borderId="3" xfId="0" applyFont="1" applyBorder="1" applyAlignment="1">
      <alignment vertical="center"/>
    </xf>
    <xf numFmtId="0" fontId="34" fillId="3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>
      <alignment horizontal="center" vertical="center"/>
    </xf>
    <xf numFmtId="0" fontId="23" fillId="3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166" fontId="23" fillId="0" borderId="21" xfId="0" applyNumberFormat="1" applyFont="1" applyBorder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4" fontId="17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164" fontId="16" fillId="0" borderId="0" xfId="0" applyNumberFormat="1" applyFont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4" fontId="24" fillId="5" borderId="0" xfId="0" applyNumberFormat="1" applyFont="1" applyFill="1" applyAlignment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vertical="center"/>
    </xf>
    <xf numFmtId="4" fontId="15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 applyProtection="1">
      <alignment horizontal="left" vertical="center"/>
      <protection locked="0"/>
    </xf>
    <xf numFmtId="0" fontId="7" fillId="0" borderId="0" xfId="0" applyFont="1" applyAlignment="1">
      <alignment horizontal="left" vertical="center"/>
    </xf>
    <xf numFmtId="4" fontId="7" fillId="3" borderId="0" xfId="0" applyNumberFormat="1" applyFont="1" applyFill="1" applyAlignment="1" applyProtection="1">
      <alignment vertical="center"/>
      <protection locked="0"/>
    </xf>
    <xf numFmtId="4" fontId="7" fillId="0" borderId="0" xfId="0" applyNumberFormat="1" applyFont="1" applyAlignment="1">
      <alignment vertical="center"/>
    </xf>
    <xf numFmtId="0" fontId="27" fillId="0" borderId="0" xfId="0" applyFont="1" applyAlignment="1">
      <alignment horizontal="left" vertical="center" wrapText="1"/>
    </xf>
    <xf numFmtId="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left" vertical="center"/>
    </xf>
    <xf numFmtId="0" fontId="22" fillId="5" borderId="7" xfId="0" applyFont="1" applyFill="1" applyBorder="1" applyAlignment="1">
      <alignment horizontal="right" vertical="center"/>
    </xf>
    <xf numFmtId="0" fontId="22" fillId="5" borderId="7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left" vertical="center"/>
    </xf>
    <xf numFmtId="4" fontId="24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6"/>
  <sheetViews>
    <sheetView showGridLines="0" topLeftCell="A94" workbookViewId="0">
      <selection activeCell="AI11" sqref="AI11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187" t="s">
        <v>5</v>
      </c>
      <c r="AS2" s="188"/>
      <c r="AT2" s="188"/>
      <c r="AU2" s="188"/>
      <c r="AV2" s="188"/>
      <c r="AW2" s="188"/>
      <c r="AX2" s="188"/>
      <c r="AY2" s="188"/>
      <c r="AZ2" s="188"/>
      <c r="BA2" s="188"/>
      <c r="BB2" s="188"/>
      <c r="BC2" s="188"/>
      <c r="BD2" s="188"/>
      <c r="BE2" s="188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7"/>
      <c r="D4" s="18" t="s">
        <v>8</v>
      </c>
      <c r="AR4" s="17"/>
      <c r="AS4" s="19" t="s">
        <v>9</v>
      </c>
      <c r="BE4" s="20" t="s">
        <v>10</v>
      </c>
      <c r="BS4" s="14" t="s">
        <v>11</v>
      </c>
    </row>
    <row r="5" spans="1:74" s="1" customFormat="1" ht="12" customHeight="1">
      <c r="B5" s="17"/>
      <c r="D5" s="21" t="s">
        <v>12</v>
      </c>
      <c r="K5" s="204" t="s">
        <v>13</v>
      </c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188"/>
      <c r="AA5" s="188"/>
      <c r="AB5" s="188"/>
      <c r="AC5" s="188"/>
      <c r="AD5" s="188"/>
      <c r="AE5" s="188"/>
      <c r="AF5" s="188"/>
      <c r="AG5" s="188"/>
      <c r="AH5" s="188"/>
      <c r="AI5" s="188"/>
      <c r="AJ5" s="188"/>
      <c r="AR5" s="17"/>
      <c r="BE5" s="201" t="s">
        <v>14</v>
      </c>
      <c r="BS5" s="14" t="s">
        <v>6</v>
      </c>
    </row>
    <row r="6" spans="1:74" s="1" customFormat="1" ht="36.950000000000003" customHeight="1">
      <c r="B6" s="17"/>
      <c r="D6" s="23" t="s">
        <v>15</v>
      </c>
      <c r="K6" s="205" t="s">
        <v>16</v>
      </c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8"/>
      <c r="AC6" s="188"/>
      <c r="AD6" s="188"/>
      <c r="AE6" s="188"/>
      <c r="AF6" s="188"/>
      <c r="AG6" s="188"/>
      <c r="AH6" s="188"/>
      <c r="AI6" s="188"/>
      <c r="AJ6" s="188"/>
      <c r="AR6" s="17"/>
      <c r="BE6" s="202"/>
      <c r="BS6" s="14" t="s">
        <v>6</v>
      </c>
    </row>
    <row r="7" spans="1:74" s="1" customFormat="1" ht="12" customHeight="1">
      <c r="B7" s="17"/>
      <c r="D7" s="24" t="s">
        <v>17</v>
      </c>
      <c r="K7" s="22" t="s">
        <v>1</v>
      </c>
      <c r="AK7" s="24" t="s">
        <v>18</v>
      </c>
      <c r="AN7" s="22" t="s">
        <v>1</v>
      </c>
      <c r="AR7" s="17"/>
      <c r="BE7" s="202"/>
      <c r="BS7" s="14" t="s">
        <v>6</v>
      </c>
    </row>
    <row r="8" spans="1:74" s="1" customFormat="1" ht="12" customHeight="1">
      <c r="B8" s="17"/>
      <c r="D8" s="24" t="s">
        <v>19</v>
      </c>
      <c r="K8" s="22" t="s">
        <v>20</v>
      </c>
      <c r="AK8" s="24" t="s">
        <v>21</v>
      </c>
      <c r="AN8" s="25"/>
      <c r="AR8" s="17"/>
      <c r="BE8" s="202"/>
      <c r="BS8" s="14" t="s">
        <v>6</v>
      </c>
    </row>
    <row r="9" spans="1:74" s="1" customFormat="1" ht="14.45" customHeight="1">
      <c r="B9" s="17"/>
      <c r="AR9" s="17"/>
      <c r="BE9" s="202"/>
      <c r="BS9" s="14" t="s">
        <v>6</v>
      </c>
    </row>
    <row r="10" spans="1:74" s="1" customFormat="1" ht="12" customHeight="1">
      <c r="B10" s="17"/>
      <c r="D10" s="24" t="s">
        <v>22</v>
      </c>
      <c r="AK10" s="24" t="s">
        <v>23</v>
      </c>
      <c r="AN10" s="22" t="s">
        <v>1</v>
      </c>
      <c r="AR10" s="17"/>
      <c r="BE10" s="202"/>
      <c r="BS10" s="14" t="s">
        <v>6</v>
      </c>
    </row>
    <row r="11" spans="1:74" s="1" customFormat="1" ht="18.399999999999999" customHeight="1">
      <c r="B11" s="17"/>
      <c r="E11" s="22" t="s">
        <v>24</v>
      </c>
      <c r="AK11" s="24" t="s">
        <v>25</v>
      </c>
      <c r="AN11" s="22" t="s">
        <v>1</v>
      </c>
      <c r="AR11" s="17"/>
      <c r="BE11" s="202"/>
      <c r="BS11" s="14" t="s">
        <v>6</v>
      </c>
    </row>
    <row r="12" spans="1:74" s="1" customFormat="1" ht="6.95" customHeight="1">
      <c r="B12" s="17"/>
      <c r="AR12" s="17"/>
      <c r="BE12" s="202"/>
      <c r="BS12" s="14" t="s">
        <v>6</v>
      </c>
    </row>
    <row r="13" spans="1:74" s="1" customFormat="1" ht="12" customHeight="1">
      <c r="B13" s="17"/>
      <c r="D13" s="24" t="s">
        <v>26</v>
      </c>
      <c r="AK13" s="24" t="s">
        <v>23</v>
      </c>
      <c r="AN13" s="26" t="s">
        <v>27</v>
      </c>
      <c r="AR13" s="17"/>
      <c r="BE13" s="202"/>
      <c r="BS13" s="14" t="s">
        <v>6</v>
      </c>
    </row>
    <row r="14" spans="1:74" ht="12.75">
      <c r="B14" s="17"/>
      <c r="E14" s="206" t="s">
        <v>27</v>
      </c>
      <c r="F14" s="207"/>
      <c r="G14" s="207"/>
      <c r="H14" s="207"/>
      <c r="I14" s="207"/>
      <c r="J14" s="207"/>
      <c r="K14" s="207"/>
      <c r="L14" s="207"/>
      <c r="M14" s="207"/>
      <c r="N14" s="207"/>
      <c r="O14" s="207"/>
      <c r="P14" s="207"/>
      <c r="Q14" s="207"/>
      <c r="R14" s="207"/>
      <c r="S14" s="207"/>
      <c r="T14" s="207"/>
      <c r="U14" s="207"/>
      <c r="V14" s="207"/>
      <c r="W14" s="207"/>
      <c r="X14" s="207"/>
      <c r="Y14" s="207"/>
      <c r="Z14" s="207"/>
      <c r="AA14" s="207"/>
      <c r="AB14" s="207"/>
      <c r="AC14" s="207"/>
      <c r="AD14" s="207"/>
      <c r="AE14" s="207"/>
      <c r="AF14" s="207"/>
      <c r="AG14" s="207"/>
      <c r="AH14" s="207"/>
      <c r="AI14" s="207"/>
      <c r="AJ14" s="207"/>
      <c r="AK14" s="24" t="s">
        <v>25</v>
      </c>
      <c r="AN14" s="26" t="s">
        <v>27</v>
      </c>
      <c r="AR14" s="17"/>
      <c r="BE14" s="202"/>
      <c r="BS14" s="14" t="s">
        <v>6</v>
      </c>
    </row>
    <row r="15" spans="1:74" s="1" customFormat="1" ht="6.95" customHeight="1">
      <c r="B15" s="17"/>
      <c r="AR15" s="17"/>
      <c r="BE15" s="202"/>
      <c r="BS15" s="14" t="s">
        <v>3</v>
      </c>
    </row>
    <row r="16" spans="1:74" s="1" customFormat="1" ht="12" customHeight="1">
      <c r="B16" s="17"/>
      <c r="D16" s="24" t="s">
        <v>28</v>
      </c>
      <c r="AK16" s="24" t="s">
        <v>23</v>
      </c>
      <c r="AN16" s="22" t="s">
        <v>1</v>
      </c>
      <c r="AR16" s="17"/>
      <c r="BE16" s="202"/>
      <c r="BS16" s="14" t="s">
        <v>3</v>
      </c>
    </row>
    <row r="17" spans="1:71" s="1" customFormat="1" ht="18.399999999999999" customHeight="1">
      <c r="B17" s="17"/>
      <c r="E17" s="22" t="s">
        <v>29</v>
      </c>
      <c r="AK17" s="24" t="s">
        <v>25</v>
      </c>
      <c r="AN17" s="22" t="s">
        <v>1</v>
      </c>
      <c r="AR17" s="17"/>
      <c r="BE17" s="202"/>
      <c r="BS17" s="14" t="s">
        <v>30</v>
      </c>
    </row>
    <row r="18" spans="1:71" s="1" customFormat="1" ht="6.95" customHeight="1">
      <c r="B18" s="17"/>
      <c r="AR18" s="17"/>
      <c r="BE18" s="202"/>
      <c r="BS18" s="14" t="s">
        <v>6</v>
      </c>
    </row>
    <row r="19" spans="1:71" s="1" customFormat="1" ht="12" customHeight="1">
      <c r="B19" s="17"/>
      <c r="D19" s="24" t="s">
        <v>31</v>
      </c>
      <c r="AK19" s="24" t="s">
        <v>23</v>
      </c>
      <c r="AN19" s="22" t="s">
        <v>1</v>
      </c>
      <c r="AR19" s="17"/>
      <c r="BE19" s="202"/>
      <c r="BS19" s="14" t="s">
        <v>6</v>
      </c>
    </row>
    <row r="20" spans="1:71" s="1" customFormat="1" ht="18.399999999999999" customHeight="1">
      <c r="B20" s="17"/>
      <c r="E20" s="22" t="s">
        <v>32</v>
      </c>
      <c r="AK20" s="24" t="s">
        <v>25</v>
      </c>
      <c r="AN20" s="22" t="s">
        <v>1</v>
      </c>
      <c r="AR20" s="17"/>
      <c r="BE20" s="202"/>
      <c r="BS20" s="14" t="s">
        <v>30</v>
      </c>
    </row>
    <row r="21" spans="1:71" s="1" customFormat="1" ht="6.95" customHeight="1">
      <c r="B21" s="17"/>
      <c r="AR21" s="17"/>
      <c r="BE21" s="202"/>
    </row>
    <row r="22" spans="1:71" s="1" customFormat="1" ht="12" customHeight="1">
      <c r="B22" s="17"/>
      <c r="D22" s="24" t="s">
        <v>33</v>
      </c>
      <c r="AR22" s="17"/>
      <c r="BE22" s="202"/>
    </row>
    <row r="23" spans="1:71" s="1" customFormat="1" ht="16.5" customHeight="1">
      <c r="B23" s="17"/>
      <c r="E23" s="208" t="s">
        <v>1</v>
      </c>
      <c r="F23" s="208"/>
      <c r="G23" s="208"/>
      <c r="H23" s="208"/>
      <c r="I23" s="208"/>
      <c r="J23" s="208"/>
      <c r="K23" s="208"/>
      <c r="L23" s="208"/>
      <c r="M23" s="208"/>
      <c r="N23" s="208"/>
      <c r="O23" s="208"/>
      <c r="P23" s="208"/>
      <c r="Q23" s="208"/>
      <c r="R23" s="208"/>
      <c r="S23" s="208"/>
      <c r="T23" s="208"/>
      <c r="U23" s="208"/>
      <c r="V23" s="208"/>
      <c r="W23" s="208"/>
      <c r="X23" s="208"/>
      <c r="Y23" s="208"/>
      <c r="Z23" s="208"/>
      <c r="AA23" s="208"/>
      <c r="AB23" s="208"/>
      <c r="AC23" s="208"/>
      <c r="AD23" s="208"/>
      <c r="AE23" s="208"/>
      <c r="AF23" s="208"/>
      <c r="AG23" s="208"/>
      <c r="AH23" s="208"/>
      <c r="AI23" s="208"/>
      <c r="AJ23" s="208"/>
      <c r="AK23" s="208"/>
      <c r="AL23" s="208"/>
      <c r="AM23" s="208"/>
      <c r="AN23" s="208"/>
      <c r="AR23" s="17"/>
      <c r="BE23" s="202"/>
    </row>
    <row r="24" spans="1:71" s="1" customFormat="1" ht="6.95" customHeight="1">
      <c r="B24" s="17"/>
      <c r="AR24" s="17"/>
      <c r="BE24" s="202"/>
    </row>
    <row r="25" spans="1:71" s="1" customFormat="1" ht="6.95" customHeight="1">
      <c r="B25" s="1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17"/>
      <c r="BE25" s="202"/>
    </row>
    <row r="26" spans="1:71" s="1" customFormat="1" ht="14.45" customHeight="1">
      <c r="B26" s="17"/>
      <c r="D26" s="29" t="s">
        <v>34</v>
      </c>
      <c r="AK26" s="209">
        <f>ROUND(AG94,2)</f>
        <v>0</v>
      </c>
      <c r="AL26" s="188"/>
      <c r="AM26" s="188"/>
      <c r="AN26" s="188"/>
      <c r="AO26" s="188"/>
      <c r="AR26" s="17"/>
      <c r="BE26" s="202"/>
    </row>
    <row r="27" spans="1:71" s="1" customFormat="1" ht="14.45" customHeight="1">
      <c r="B27" s="17"/>
      <c r="D27" s="29" t="s">
        <v>35</v>
      </c>
      <c r="AK27" s="209">
        <f>ROUND(AG99, 2)</f>
        <v>0</v>
      </c>
      <c r="AL27" s="209"/>
      <c r="AM27" s="209"/>
      <c r="AN27" s="209"/>
      <c r="AO27" s="209"/>
      <c r="AR27" s="17"/>
      <c r="BE27" s="202"/>
    </row>
    <row r="28" spans="1:71" s="2" customFormat="1" ht="6.95" customHeight="1">
      <c r="A28" s="30"/>
      <c r="B28" s="31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1"/>
      <c r="BE28" s="202"/>
    </row>
    <row r="29" spans="1:71" s="2" customFormat="1" ht="25.9" customHeight="1">
      <c r="A29" s="30"/>
      <c r="B29" s="31"/>
      <c r="C29" s="30"/>
      <c r="D29" s="32" t="s">
        <v>36</v>
      </c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210">
        <f>ROUND(AK26 + AK27, 2)</f>
        <v>0</v>
      </c>
      <c r="AL29" s="211"/>
      <c r="AM29" s="211"/>
      <c r="AN29" s="211"/>
      <c r="AO29" s="211"/>
      <c r="AP29" s="30"/>
      <c r="AQ29" s="30"/>
      <c r="AR29" s="31"/>
      <c r="BE29" s="202"/>
    </row>
    <row r="30" spans="1:71" s="2" customFormat="1" ht="6.95" customHeight="1">
      <c r="A30" s="30"/>
      <c r="B30" s="31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1"/>
      <c r="BE30" s="202"/>
    </row>
    <row r="31" spans="1:71" s="2" customFormat="1" ht="12.75">
      <c r="A31" s="30"/>
      <c r="B31" s="31"/>
      <c r="C31" s="30"/>
      <c r="D31" s="30"/>
      <c r="E31" s="30"/>
      <c r="F31" s="30"/>
      <c r="G31" s="30"/>
      <c r="H31" s="30"/>
      <c r="I31" s="30"/>
      <c r="J31" s="30"/>
      <c r="K31" s="30"/>
      <c r="L31" s="212" t="s">
        <v>37</v>
      </c>
      <c r="M31" s="212"/>
      <c r="N31" s="212"/>
      <c r="O31" s="212"/>
      <c r="P31" s="212"/>
      <c r="Q31" s="30"/>
      <c r="R31" s="30"/>
      <c r="S31" s="30"/>
      <c r="T31" s="30"/>
      <c r="U31" s="30"/>
      <c r="V31" s="30"/>
      <c r="W31" s="212" t="s">
        <v>38</v>
      </c>
      <c r="X31" s="212"/>
      <c r="Y31" s="212"/>
      <c r="Z31" s="212"/>
      <c r="AA31" s="212"/>
      <c r="AB31" s="212"/>
      <c r="AC31" s="212"/>
      <c r="AD31" s="212"/>
      <c r="AE31" s="212"/>
      <c r="AF31" s="30"/>
      <c r="AG31" s="30"/>
      <c r="AH31" s="30"/>
      <c r="AI31" s="30"/>
      <c r="AJ31" s="30"/>
      <c r="AK31" s="212" t="s">
        <v>39</v>
      </c>
      <c r="AL31" s="212"/>
      <c r="AM31" s="212"/>
      <c r="AN31" s="212"/>
      <c r="AO31" s="212"/>
      <c r="AP31" s="30"/>
      <c r="AQ31" s="30"/>
      <c r="AR31" s="31"/>
      <c r="BE31" s="202"/>
    </row>
    <row r="32" spans="1:71" s="3" customFormat="1" ht="14.45" customHeight="1">
      <c r="B32" s="35"/>
      <c r="D32" s="24" t="s">
        <v>40</v>
      </c>
      <c r="F32" s="36" t="s">
        <v>41</v>
      </c>
      <c r="L32" s="191">
        <v>0.2</v>
      </c>
      <c r="M32" s="190"/>
      <c r="N32" s="190"/>
      <c r="O32" s="190"/>
      <c r="P32" s="190"/>
      <c r="Q32" s="37"/>
      <c r="R32" s="37"/>
      <c r="S32" s="37"/>
      <c r="T32" s="37"/>
      <c r="U32" s="37"/>
      <c r="V32" s="37"/>
      <c r="W32" s="189">
        <f>ROUND(AZ94 + SUM(CD99:CD103), 2)</f>
        <v>0</v>
      </c>
      <c r="X32" s="190"/>
      <c r="Y32" s="190"/>
      <c r="Z32" s="190"/>
      <c r="AA32" s="190"/>
      <c r="AB32" s="190"/>
      <c r="AC32" s="190"/>
      <c r="AD32" s="190"/>
      <c r="AE32" s="190"/>
      <c r="AF32" s="37"/>
      <c r="AG32" s="37"/>
      <c r="AH32" s="37"/>
      <c r="AI32" s="37"/>
      <c r="AJ32" s="37"/>
      <c r="AK32" s="189">
        <f>ROUND(AV94 + SUM(BY99:BY103), 2)</f>
        <v>0</v>
      </c>
      <c r="AL32" s="190"/>
      <c r="AM32" s="190"/>
      <c r="AN32" s="190"/>
      <c r="AO32" s="190"/>
      <c r="AP32" s="37"/>
      <c r="AQ32" s="37"/>
      <c r="AR32" s="38"/>
      <c r="AS32" s="37"/>
      <c r="AT32" s="37"/>
      <c r="AU32" s="37"/>
      <c r="AV32" s="37"/>
      <c r="AW32" s="37"/>
      <c r="AX32" s="37"/>
      <c r="AY32" s="37"/>
      <c r="AZ32" s="37"/>
      <c r="BE32" s="203"/>
    </row>
    <row r="33" spans="1:57" s="3" customFormat="1" ht="14.45" customHeight="1">
      <c r="B33" s="35"/>
      <c r="F33" s="36" t="s">
        <v>42</v>
      </c>
      <c r="L33" s="191">
        <v>0.2</v>
      </c>
      <c r="M33" s="190"/>
      <c r="N33" s="190"/>
      <c r="O33" s="190"/>
      <c r="P33" s="190"/>
      <c r="Q33" s="37"/>
      <c r="R33" s="37"/>
      <c r="S33" s="37"/>
      <c r="T33" s="37"/>
      <c r="U33" s="37"/>
      <c r="V33" s="37"/>
      <c r="W33" s="189">
        <f>ROUND(BA94 + SUM(CE99:CE103), 2)</f>
        <v>0</v>
      </c>
      <c r="X33" s="190"/>
      <c r="Y33" s="190"/>
      <c r="Z33" s="190"/>
      <c r="AA33" s="190"/>
      <c r="AB33" s="190"/>
      <c r="AC33" s="190"/>
      <c r="AD33" s="190"/>
      <c r="AE33" s="190"/>
      <c r="AF33" s="37"/>
      <c r="AG33" s="37"/>
      <c r="AH33" s="37"/>
      <c r="AI33" s="37"/>
      <c r="AJ33" s="37"/>
      <c r="AK33" s="189">
        <f>ROUND(AW94 + SUM(BZ99:BZ103), 2)</f>
        <v>0</v>
      </c>
      <c r="AL33" s="190"/>
      <c r="AM33" s="190"/>
      <c r="AN33" s="190"/>
      <c r="AO33" s="190"/>
      <c r="AP33" s="37"/>
      <c r="AQ33" s="37"/>
      <c r="AR33" s="38"/>
      <c r="AS33" s="37"/>
      <c r="AT33" s="37"/>
      <c r="AU33" s="37"/>
      <c r="AV33" s="37"/>
      <c r="AW33" s="37"/>
      <c r="AX33" s="37"/>
      <c r="AY33" s="37"/>
      <c r="AZ33" s="37"/>
      <c r="BE33" s="203"/>
    </row>
    <row r="34" spans="1:57" s="3" customFormat="1" ht="14.45" hidden="1" customHeight="1">
      <c r="B34" s="35"/>
      <c r="F34" s="24" t="s">
        <v>43</v>
      </c>
      <c r="L34" s="198">
        <v>0.2</v>
      </c>
      <c r="M34" s="197"/>
      <c r="N34" s="197"/>
      <c r="O34" s="197"/>
      <c r="P34" s="197"/>
      <c r="W34" s="196">
        <f>ROUND(BB94 + SUM(CF99:CF103), 2)</f>
        <v>0</v>
      </c>
      <c r="X34" s="197"/>
      <c r="Y34" s="197"/>
      <c r="Z34" s="197"/>
      <c r="AA34" s="197"/>
      <c r="AB34" s="197"/>
      <c r="AC34" s="197"/>
      <c r="AD34" s="197"/>
      <c r="AE34" s="197"/>
      <c r="AK34" s="196">
        <v>0</v>
      </c>
      <c r="AL34" s="197"/>
      <c r="AM34" s="197"/>
      <c r="AN34" s="197"/>
      <c r="AO34" s="197"/>
      <c r="AR34" s="35"/>
      <c r="BE34" s="203"/>
    </row>
    <row r="35" spans="1:57" s="3" customFormat="1" ht="14.45" hidden="1" customHeight="1">
      <c r="B35" s="35"/>
      <c r="F35" s="24" t="s">
        <v>44</v>
      </c>
      <c r="L35" s="198">
        <v>0.2</v>
      </c>
      <c r="M35" s="197"/>
      <c r="N35" s="197"/>
      <c r="O35" s="197"/>
      <c r="P35" s="197"/>
      <c r="W35" s="196">
        <f>ROUND(BC94 + SUM(CG99:CG103), 2)</f>
        <v>0</v>
      </c>
      <c r="X35" s="197"/>
      <c r="Y35" s="197"/>
      <c r="Z35" s="197"/>
      <c r="AA35" s="197"/>
      <c r="AB35" s="197"/>
      <c r="AC35" s="197"/>
      <c r="AD35" s="197"/>
      <c r="AE35" s="197"/>
      <c r="AK35" s="196">
        <v>0</v>
      </c>
      <c r="AL35" s="197"/>
      <c r="AM35" s="197"/>
      <c r="AN35" s="197"/>
      <c r="AO35" s="197"/>
      <c r="AR35" s="35"/>
    </row>
    <row r="36" spans="1:57" s="3" customFormat="1" ht="14.45" hidden="1" customHeight="1">
      <c r="B36" s="35"/>
      <c r="F36" s="36" t="s">
        <v>45</v>
      </c>
      <c r="L36" s="191">
        <v>0</v>
      </c>
      <c r="M36" s="190"/>
      <c r="N36" s="190"/>
      <c r="O36" s="190"/>
      <c r="P36" s="190"/>
      <c r="Q36" s="37"/>
      <c r="R36" s="37"/>
      <c r="S36" s="37"/>
      <c r="T36" s="37"/>
      <c r="U36" s="37"/>
      <c r="V36" s="37"/>
      <c r="W36" s="189">
        <f>ROUND(BD94 + SUM(CH99:CH103), 2)</f>
        <v>0</v>
      </c>
      <c r="X36" s="190"/>
      <c r="Y36" s="190"/>
      <c r="Z36" s="190"/>
      <c r="AA36" s="190"/>
      <c r="AB36" s="190"/>
      <c r="AC36" s="190"/>
      <c r="AD36" s="190"/>
      <c r="AE36" s="190"/>
      <c r="AF36" s="37"/>
      <c r="AG36" s="37"/>
      <c r="AH36" s="37"/>
      <c r="AI36" s="37"/>
      <c r="AJ36" s="37"/>
      <c r="AK36" s="189">
        <v>0</v>
      </c>
      <c r="AL36" s="190"/>
      <c r="AM36" s="190"/>
      <c r="AN36" s="190"/>
      <c r="AO36" s="190"/>
      <c r="AP36" s="37"/>
      <c r="AQ36" s="37"/>
      <c r="AR36" s="38"/>
      <c r="AS36" s="37"/>
      <c r="AT36" s="37"/>
      <c r="AU36" s="37"/>
      <c r="AV36" s="37"/>
      <c r="AW36" s="37"/>
      <c r="AX36" s="37"/>
      <c r="AY36" s="37"/>
      <c r="AZ36" s="37"/>
    </row>
    <row r="37" spans="1:57" s="2" customFormat="1" ht="6.95" customHeight="1">
      <c r="A37" s="30"/>
      <c r="B37" s="31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1"/>
      <c r="BE37" s="30"/>
    </row>
    <row r="38" spans="1:57" s="2" customFormat="1" ht="25.9" customHeight="1">
      <c r="A38" s="30"/>
      <c r="B38" s="31"/>
      <c r="C38" s="39"/>
      <c r="D38" s="40" t="s">
        <v>46</v>
      </c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2" t="s">
        <v>47</v>
      </c>
      <c r="U38" s="41"/>
      <c r="V38" s="41"/>
      <c r="W38" s="41"/>
      <c r="X38" s="195" t="s">
        <v>48</v>
      </c>
      <c r="Y38" s="193"/>
      <c r="Z38" s="193"/>
      <c r="AA38" s="193"/>
      <c r="AB38" s="193"/>
      <c r="AC38" s="41"/>
      <c r="AD38" s="41"/>
      <c r="AE38" s="41"/>
      <c r="AF38" s="41"/>
      <c r="AG38" s="41"/>
      <c r="AH38" s="41"/>
      <c r="AI38" s="41"/>
      <c r="AJ38" s="41"/>
      <c r="AK38" s="192">
        <f>SUM(AK29:AK36)</f>
        <v>0</v>
      </c>
      <c r="AL38" s="193"/>
      <c r="AM38" s="193"/>
      <c r="AN38" s="193"/>
      <c r="AO38" s="194"/>
      <c r="AP38" s="39"/>
      <c r="AQ38" s="39"/>
      <c r="AR38" s="31"/>
      <c r="BE38" s="30"/>
    </row>
    <row r="39" spans="1:57" s="2" customFormat="1" ht="6.95" customHeight="1">
      <c r="A39" s="30"/>
      <c r="B39" s="31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1"/>
      <c r="BE39" s="30"/>
    </row>
    <row r="40" spans="1:57" s="2" customFormat="1" ht="14.45" customHeight="1">
      <c r="A40" s="30"/>
      <c r="B40" s="31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1"/>
      <c r="BE40" s="30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43"/>
      <c r="D49" s="44" t="s">
        <v>49</v>
      </c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4" t="s">
        <v>50</v>
      </c>
      <c r="AI49" s="45"/>
      <c r="AJ49" s="45"/>
      <c r="AK49" s="45"/>
      <c r="AL49" s="45"/>
      <c r="AM49" s="45"/>
      <c r="AN49" s="45"/>
      <c r="AO49" s="45"/>
      <c r="AR49" s="43"/>
    </row>
    <row r="50" spans="1:57">
      <c r="B50" s="17"/>
      <c r="AR50" s="17"/>
    </row>
    <row r="51" spans="1:57">
      <c r="B51" s="17"/>
      <c r="AR51" s="17"/>
    </row>
    <row r="52" spans="1:57">
      <c r="B52" s="17"/>
      <c r="AR52" s="17"/>
    </row>
    <row r="53" spans="1:57">
      <c r="B53" s="17"/>
      <c r="AR53" s="17"/>
    </row>
    <row r="54" spans="1:57">
      <c r="B54" s="17"/>
      <c r="AR54" s="17"/>
    </row>
    <row r="55" spans="1:57">
      <c r="B55" s="17"/>
      <c r="AR55" s="17"/>
    </row>
    <row r="56" spans="1:57">
      <c r="B56" s="17"/>
      <c r="AR56" s="17"/>
    </row>
    <row r="57" spans="1:57">
      <c r="B57" s="17"/>
      <c r="AR57" s="17"/>
    </row>
    <row r="58" spans="1:57">
      <c r="B58" s="17"/>
      <c r="AR58" s="17"/>
    </row>
    <row r="59" spans="1:57">
      <c r="B59" s="17"/>
      <c r="AR59" s="17"/>
    </row>
    <row r="60" spans="1:57" s="2" customFormat="1" ht="12.75">
      <c r="A60" s="30"/>
      <c r="B60" s="31"/>
      <c r="C60" s="30"/>
      <c r="D60" s="46" t="s">
        <v>51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46" t="s">
        <v>52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46" t="s">
        <v>51</v>
      </c>
      <c r="AI60" s="33"/>
      <c r="AJ60" s="33"/>
      <c r="AK60" s="33"/>
      <c r="AL60" s="33"/>
      <c r="AM60" s="46" t="s">
        <v>52</v>
      </c>
      <c r="AN60" s="33"/>
      <c r="AO60" s="33"/>
      <c r="AP60" s="30"/>
      <c r="AQ60" s="30"/>
      <c r="AR60" s="31"/>
      <c r="BE60" s="30"/>
    </row>
    <row r="61" spans="1:57">
      <c r="B61" s="17"/>
      <c r="AR61" s="17"/>
    </row>
    <row r="62" spans="1:57">
      <c r="B62" s="17"/>
      <c r="AR62" s="17"/>
    </row>
    <row r="63" spans="1:57">
      <c r="B63" s="17"/>
      <c r="AR63" s="17"/>
    </row>
    <row r="64" spans="1:57" s="2" customFormat="1" ht="12.75">
      <c r="A64" s="30"/>
      <c r="B64" s="31"/>
      <c r="C64" s="30"/>
      <c r="D64" s="44" t="s">
        <v>53</v>
      </c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4" t="s">
        <v>54</v>
      </c>
      <c r="AI64" s="47"/>
      <c r="AJ64" s="47"/>
      <c r="AK64" s="47"/>
      <c r="AL64" s="47"/>
      <c r="AM64" s="47"/>
      <c r="AN64" s="47"/>
      <c r="AO64" s="47"/>
      <c r="AP64" s="30"/>
      <c r="AQ64" s="30"/>
      <c r="AR64" s="31"/>
      <c r="BE64" s="30"/>
    </row>
    <row r="65" spans="1:57">
      <c r="B65" s="17"/>
      <c r="AR65" s="17"/>
    </row>
    <row r="66" spans="1:57">
      <c r="B66" s="17"/>
      <c r="AR66" s="17"/>
    </row>
    <row r="67" spans="1:57">
      <c r="B67" s="17"/>
      <c r="AR67" s="17"/>
    </row>
    <row r="68" spans="1:57">
      <c r="B68" s="17"/>
      <c r="AR68" s="17"/>
    </row>
    <row r="69" spans="1:57">
      <c r="B69" s="17"/>
      <c r="AR69" s="17"/>
    </row>
    <row r="70" spans="1:57">
      <c r="B70" s="17"/>
      <c r="AR70" s="17"/>
    </row>
    <row r="71" spans="1:57">
      <c r="B71" s="17"/>
      <c r="AR71" s="17"/>
    </row>
    <row r="72" spans="1:57">
      <c r="B72" s="17"/>
      <c r="AR72" s="17"/>
    </row>
    <row r="73" spans="1:57">
      <c r="B73" s="17"/>
      <c r="AR73" s="17"/>
    </row>
    <row r="74" spans="1:57">
      <c r="B74" s="17"/>
      <c r="AR74" s="17"/>
    </row>
    <row r="75" spans="1:57" s="2" customFormat="1" ht="12.75">
      <c r="A75" s="30"/>
      <c r="B75" s="31"/>
      <c r="C75" s="30"/>
      <c r="D75" s="46" t="s">
        <v>51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46" t="s">
        <v>52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46" t="s">
        <v>51</v>
      </c>
      <c r="AI75" s="33"/>
      <c r="AJ75" s="33"/>
      <c r="AK75" s="33"/>
      <c r="AL75" s="33"/>
      <c r="AM75" s="46" t="s">
        <v>52</v>
      </c>
      <c r="AN75" s="33"/>
      <c r="AO75" s="33"/>
      <c r="AP75" s="30"/>
      <c r="AQ75" s="30"/>
      <c r="AR75" s="31"/>
      <c r="BE75" s="30"/>
    </row>
    <row r="76" spans="1:57" s="2" customFormat="1">
      <c r="A76" s="30"/>
      <c r="B76" s="31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1"/>
      <c r="BE76" s="30"/>
    </row>
    <row r="77" spans="1:57" s="2" customFormat="1" ht="6.95" customHeight="1">
      <c r="A77" s="30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31"/>
      <c r="BE77" s="30"/>
    </row>
    <row r="81" spans="1:91" s="2" customFormat="1" ht="6.95" customHeight="1">
      <c r="A81" s="30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  <c r="AP81" s="51"/>
      <c r="AQ81" s="51"/>
      <c r="AR81" s="31"/>
      <c r="BE81" s="30"/>
    </row>
    <row r="82" spans="1:91" s="2" customFormat="1" ht="24.95" customHeight="1">
      <c r="A82" s="30"/>
      <c r="B82" s="31"/>
      <c r="C82" s="18" t="s">
        <v>55</v>
      </c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1"/>
      <c r="BE82" s="30"/>
    </row>
    <row r="83" spans="1:91" s="2" customFormat="1" ht="6.95" customHeight="1">
      <c r="A83" s="30"/>
      <c r="B83" s="31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1"/>
      <c r="BE83" s="30"/>
    </row>
    <row r="84" spans="1:91" s="4" customFormat="1" ht="12" customHeight="1">
      <c r="B84" s="52"/>
      <c r="C84" s="24" t="s">
        <v>12</v>
      </c>
      <c r="L84" s="4" t="str">
        <f>K5</f>
        <v>3/2023</v>
      </c>
      <c r="AR84" s="52"/>
    </row>
    <row r="85" spans="1:91" s="5" customFormat="1" ht="36.950000000000003" customHeight="1">
      <c r="B85" s="53"/>
      <c r="C85" s="54" t="s">
        <v>15</v>
      </c>
      <c r="L85" s="226" t="str">
        <f>K6</f>
        <v>MURÁNSKA DLHÁ LÚKA - Chodník pozdĺž cesty II/532</v>
      </c>
      <c r="M85" s="227"/>
      <c r="N85" s="227"/>
      <c r="O85" s="227"/>
      <c r="P85" s="227"/>
      <c r="Q85" s="227"/>
      <c r="R85" s="227"/>
      <c r="S85" s="227"/>
      <c r="T85" s="227"/>
      <c r="U85" s="227"/>
      <c r="V85" s="227"/>
      <c r="W85" s="227"/>
      <c r="X85" s="227"/>
      <c r="Y85" s="227"/>
      <c r="Z85" s="227"/>
      <c r="AA85" s="227"/>
      <c r="AB85" s="227"/>
      <c r="AC85" s="227"/>
      <c r="AD85" s="227"/>
      <c r="AE85" s="227"/>
      <c r="AF85" s="227"/>
      <c r="AG85" s="227"/>
      <c r="AH85" s="227"/>
      <c r="AI85" s="227"/>
      <c r="AJ85" s="227"/>
      <c r="AR85" s="53"/>
    </row>
    <row r="86" spans="1:91" s="2" customFormat="1" ht="6.95" customHeight="1">
      <c r="A86" s="30"/>
      <c r="B86" s="31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1"/>
      <c r="BE86" s="30"/>
    </row>
    <row r="87" spans="1:91" s="2" customFormat="1" ht="12" customHeight="1">
      <c r="A87" s="30"/>
      <c r="B87" s="31"/>
      <c r="C87" s="24" t="s">
        <v>19</v>
      </c>
      <c r="D87" s="30"/>
      <c r="E87" s="30"/>
      <c r="F87" s="30"/>
      <c r="G87" s="30"/>
      <c r="H87" s="30"/>
      <c r="I87" s="30"/>
      <c r="J87" s="30"/>
      <c r="K87" s="30"/>
      <c r="L87" s="55" t="str">
        <f>IF(K8="","",K8)</f>
        <v>k.ú. Muránska Dlhá Lúka</v>
      </c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24" t="s">
        <v>21</v>
      </c>
      <c r="AJ87" s="30"/>
      <c r="AK87" s="30"/>
      <c r="AL87" s="30"/>
      <c r="AM87" s="228" t="str">
        <f>IF(AN8= "","",AN8)</f>
        <v/>
      </c>
      <c r="AN87" s="228"/>
      <c r="AO87" s="30"/>
      <c r="AP87" s="30"/>
      <c r="AQ87" s="30"/>
      <c r="AR87" s="31"/>
      <c r="BE87" s="30"/>
    </row>
    <row r="88" spans="1:91" s="2" customFormat="1" ht="6.95" customHeight="1">
      <c r="A88" s="30"/>
      <c r="B88" s="31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1"/>
      <c r="BE88" s="30"/>
    </row>
    <row r="89" spans="1:91" s="2" customFormat="1" ht="15.2" customHeight="1">
      <c r="A89" s="30"/>
      <c r="B89" s="31"/>
      <c r="C89" s="24" t="s">
        <v>22</v>
      </c>
      <c r="D89" s="30"/>
      <c r="E89" s="30"/>
      <c r="F89" s="30"/>
      <c r="G89" s="30"/>
      <c r="H89" s="30"/>
      <c r="I89" s="30"/>
      <c r="J89" s="30"/>
      <c r="K89" s="30"/>
      <c r="L89" s="4" t="str">
        <f>IF(E11= "","",E11)</f>
        <v>Obec Muránska Dlhá Lúka</v>
      </c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24" t="s">
        <v>28</v>
      </c>
      <c r="AJ89" s="30"/>
      <c r="AK89" s="30"/>
      <c r="AL89" s="30"/>
      <c r="AM89" s="233" t="str">
        <f>IF(E17="","",E17)</f>
        <v>Ing. Vladimír Rojík</v>
      </c>
      <c r="AN89" s="234"/>
      <c r="AO89" s="234"/>
      <c r="AP89" s="234"/>
      <c r="AQ89" s="30"/>
      <c r="AR89" s="31"/>
      <c r="AS89" s="229" t="s">
        <v>56</v>
      </c>
      <c r="AT89" s="230"/>
      <c r="AU89" s="57"/>
      <c r="AV89" s="57"/>
      <c r="AW89" s="57"/>
      <c r="AX89" s="57"/>
      <c r="AY89" s="57"/>
      <c r="AZ89" s="57"/>
      <c r="BA89" s="57"/>
      <c r="BB89" s="57"/>
      <c r="BC89" s="57"/>
      <c r="BD89" s="58"/>
      <c r="BE89" s="30"/>
    </row>
    <row r="90" spans="1:91" s="2" customFormat="1" ht="15.2" customHeight="1">
      <c r="A90" s="30"/>
      <c r="B90" s="31"/>
      <c r="C90" s="24" t="s">
        <v>26</v>
      </c>
      <c r="D90" s="30"/>
      <c r="E90" s="30"/>
      <c r="F90" s="30"/>
      <c r="G90" s="30"/>
      <c r="H90" s="30"/>
      <c r="I90" s="30"/>
      <c r="J90" s="30"/>
      <c r="K90" s="30"/>
      <c r="L90" s="4" t="str">
        <f>IF(E14= "Vyplň údaj","",E14)</f>
        <v/>
      </c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24" t="s">
        <v>31</v>
      </c>
      <c r="AJ90" s="30"/>
      <c r="AK90" s="30"/>
      <c r="AL90" s="30"/>
      <c r="AM90" s="233" t="str">
        <f>IF(E20="","",E20)</f>
        <v xml:space="preserve"> </v>
      </c>
      <c r="AN90" s="234"/>
      <c r="AO90" s="234"/>
      <c r="AP90" s="234"/>
      <c r="AQ90" s="30"/>
      <c r="AR90" s="31"/>
      <c r="AS90" s="231"/>
      <c r="AT90" s="232"/>
      <c r="AU90" s="59"/>
      <c r="AV90" s="59"/>
      <c r="AW90" s="59"/>
      <c r="AX90" s="59"/>
      <c r="AY90" s="59"/>
      <c r="AZ90" s="59"/>
      <c r="BA90" s="59"/>
      <c r="BB90" s="59"/>
      <c r="BC90" s="59"/>
      <c r="BD90" s="60"/>
      <c r="BE90" s="30"/>
    </row>
    <row r="91" spans="1:91" s="2" customFormat="1" ht="10.9" customHeight="1">
      <c r="A91" s="30"/>
      <c r="B91" s="31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1"/>
      <c r="AS91" s="231"/>
      <c r="AT91" s="232"/>
      <c r="AU91" s="59"/>
      <c r="AV91" s="59"/>
      <c r="AW91" s="59"/>
      <c r="AX91" s="59"/>
      <c r="AY91" s="59"/>
      <c r="AZ91" s="59"/>
      <c r="BA91" s="59"/>
      <c r="BB91" s="59"/>
      <c r="BC91" s="59"/>
      <c r="BD91" s="60"/>
      <c r="BE91" s="30"/>
    </row>
    <row r="92" spans="1:91" s="2" customFormat="1" ht="29.25" customHeight="1">
      <c r="A92" s="30"/>
      <c r="B92" s="31"/>
      <c r="C92" s="220" t="s">
        <v>57</v>
      </c>
      <c r="D92" s="221"/>
      <c r="E92" s="221"/>
      <c r="F92" s="221"/>
      <c r="G92" s="221"/>
      <c r="H92" s="61"/>
      <c r="I92" s="223" t="s">
        <v>58</v>
      </c>
      <c r="J92" s="221"/>
      <c r="K92" s="221"/>
      <c r="L92" s="221"/>
      <c r="M92" s="221"/>
      <c r="N92" s="221"/>
      <c r="O92" s="221"/>
      <c r="P92" s="221"/>
      <c r="Q92" s="221"/>
      <c r="R92" s="221"/>
      <c r="S92" s="221"/>
      <c r="T92" s="221"/>
      <c r="U92" s="221"/>
      <c r="V92" s="221"/>
      <c r="W92" s="221"/>
      <c r="X92" s="221"/>
      <c r="Y92" s="221"/>
      <c r="Z92" s="221"/>
      <c r="AA92" s="221"/>
      <c r="AB92" s="221"/>
      <c r="AC92" s="221"/>
      <c r="AD92" s="221"/>
      <c r="AE92" s="221"/>
      <c r="AF92" s="221"/>
      <c r="AG92" s="222" t="s">
        <v>59</v>
      </c>
      <c r="AH92" s="221"/>
      <c r="AI92" s="221"/>
      <c r="AJ92" s="221"/>
      <c r="AK92" s="221"/>
      <c r="AL92" s="221"/>
      <c r="AM92" s="221"/>
      <c r="AN92" s="223" t="s">
        <v>60</v>
      </c>
      <c r="AO92" s="221"/>
      <c r="AP92" s="224"/>
      <c r="AQ92" s="62" t="s">
        <v>61</v>
      </c>
      <c r="AR92" s="31"/>
      <c r="AS92" s="63" t="s">
        <v>62</v>
      </c>
      <c r="AT92" s="64" t="s">
        <v>63</v>
      </c>
      <c r="AU92" s="64" t="s">
        <v>64</v>
      </c>
      <c r="AV92" s="64" t="s">
        <v>65</v>
      </c>
      <c r="AW92" s="64" t="s">
        <v>66</v>
      </c>
      <c r="AX92" s="64" t="s">
        <v>67</v>
      </c>
      <c r="AY92" s="64" t="s">
        <v>68</v>
      </c>
      <c r="AZ92" s="64" t="s">
        <v>69</v>
      </c>
      <c r="BA92" s="64" t="s">
        <v>70</v>
      </c>
      <c r="BB92" s="64" t="s">
        <v>71</v>
      </c>
      <c r="BC92" s="64" t="s">
        <v>72</v>
      </c>
      <c r="BD92" s="65" t="s">
        <v>73</v>
      </c>
      <c r="BE92" s="30"/>
    </row>
    <row r="93" spans="1:91" s="2" customFormat="1" ht="10.9" customHeight="1">
      <c r="A93" s="30"/>
      <c r="B93" s="31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1"/>
      <c r="AS93" s="66"/>
      <c r="AT93" s="67"/>
      <c r="AU93" s="67"/>
      <c r="AV93" s="67"/>
      <c r="AW93" s="67"/>
      <c r="AX93" s="67"/>
      <c r="AY93" s="67"/>
      <c r="AZ93" s="67"/>
      <c r="BA93" s="67"/>
      <c r="BB93" s="67"/>
      <c r="BC93" s="67"/>
      <c r="BD93" s="68"/>
      <c r="BE93" s="30"/>
    </row>
    <row r="94" spans="1:91" s="6" customFormat="1" ht="32.450000000000003" customHeight="1">
      <c r="B94" s="69"/>
      <c r="C94" s="70" t="s">
        <v>74</v>
      </c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  <c r="AA94" s="71"/>
      <c r="AB94" s="71"/>
      <c r="AC94" s="71"/>
      <c r="AD94" s="71"/>
      <c r="AE94" s="71"/>
      <c r="AF94" s="71"/>
      <c r="AG94" s="225">
        <f>ROUND(SUM(AG95:AG97),2)</f>
        <v>0</v>
      </c>
      <c r="AH94" s="225"/>
      <c r="AI94" s="225"/>
      <c r="AJ94" s="225"/>
      <c r="AK94" s="225"/>
      <c r="AL94" s="225"/>
      <c r="AM94" s="225"/>
      <c r="AN94" s="199">
        <f>SUM(AG94,AT94)</f>
        <v>0</v>
      </c>
      <c r="AO94" s="199"/>
      <c r="AP94" s="199"/>
      <c r="AQ94" s="73" t="s">
        <v>1</v>
      </c>
      <c r="AR94" s="69"/>
      <c r="AS94" s="74">
        <f>ROUND(SUM(AS95:AS97),2)</f>
        <v>0</v>
      </c>
      <c r="AT94" s="75">
        <f>ROUND(SUM(AV94:AW94),2)</f>
        <v>0</v>
      </c>
      <c r="AU94" s="76">
        <f>ROUND(SUM(AU95:AU97),5)</f>
        <v>0</v>
      </c>
      <c r="AV94" s="75">
        <f>ROUND(AZ94*L32,2)</f>
        <v>0</v>
      </c>
      <c r="AW94" s="75">
        <f>ROUND(BA94*L33,2)</f>
        <v>0</v>
      </c>
      <c r="AX94" s="75">
        <f>ROUND(BB94*L32,2)</f>
        <v>0</v>
      </c>
      <c r="AY94" s="75">
        <f>ROUND(BC94*L33,2)</f>
        <v>0</v>
      </c>
      <c r="AZ94" s="75">
        <f>ROUND(SUM(AZ95:AZ97),2)</f>
        <v>0</v>
      </c>
      <c r="BA94" s="75">
        <f>ROUND(SUM(BA95:BA97),2)</f>
        <v>0</v>
      </c>
      <c r="BB94" s="75">
        <f>ROUND(SUM(BB95:BB97),2)</f>
        <v>0</v>
      </c>
      <c r="BC94" s="75">
        <f>ROUND(SUM(BC95:BC97),2)</f>
        <v>0</v>
      </c>
      <c r="BD94" s="77">
        <f>ROUND(SUM(BD95:BD97),2)</f>
        <v>0</v>
      </c>
      <c r="BS94" s="78" t="s">
        <v>75</v>
      </c>
      <c r="BT94" s="78" t="s">
        <v>76</v>
      </c>
      <c r="BU94" s="79" t="s">
        <v>77</v>
      </c>
      <c r="BV94" s="78" t="s">
        <v>78</v>
      </c>
      <c r="BW94" s="78" t="s">
        <v>4</v>
      </c>
      <c r="BX94" s="78" t="s">
        <v>79</v>
      </c>
      <c r="CL94" s="78" t="s">
        <v>1</v>
      </c>
    </row>
    <row r="95" spans="1:91" s="7" customFormat="1" ht="16.5" customHeight="1">
      <c r="A95" s="80" t="s">
        <v>80</v>
      </c>
      <c r="B95" s="81"/>
      <c r="C95" s="82"/>
      <c r="D95" s="217" t="s">
        <v>81</v>
      </c>
      <c r="E95" s="217"/>
      <c r="F95" s="217"/>
      <c r="G95" s="217"/>
      <c r="H95" s="217"/>
      <c r="I95" s="83"/>
      <c r="J95" s="217" t="s">
        <v>82</v>
      </c>
      <c r="K95" s="217"/>
      <c r="L95" s="217"/>
      <c r="M95" s="217"/>
      <c r="N95" s="217"/>
      <c r="O95" s="217"/>
      <c r="P95" s="217"/>
      <c r="Q95" s="217"/>
      <c r="R95" s="217"/>
      <c r="S95" s="217"/>
      <c r="T95" s="217"/>
      <c r="U95" s="217"/>
      <c r="V95" s="217"/>
      <c r="W95" s="217"/>
      <c r="X95" s="217"/>
      <c r="Y95" s="217"/>
      <c r="Z95" s="217"/>
      <c r="AA95" s="217"/>
      <c r="AB95" s="217"/>
      <c r="AC95" s="217"/>
      <c r="AD95" s="217"/>
      <c r="AE95" s="217"/>
      <c r="AF95" s="217"/>
      <c r="AG95" s="218">
        <f>'1 - Chodník'!J30</f>
        <v>0</v>
      </c>
      <c r="AH95" s="219"/>
      <c r="AI95" s="219"/>
      <c r="AJ95" s="219"/>
      <c r="AK95" s="219"/>
      <c r="AL95" s="219"/>
      <c r="AM95" s="219"/>
      <c r="AN95" s="218">
        <f>SUM(AG95,AT95)</f>
        <v>0</v>
      </c>
      <c r="AO95" s="219"/>
      <c r="AP95" s="219"/>
      <c r="AQ95" s="84" t="s">
        <v>83</v>
      </c>
      <c r="AR95" s="81"/>
      <c r="AS95" s="85">
        <v>0</v>
      </c>
      <c r="AT95" s="86">
        <f>ROUND(SUM(AV95:AW95),2)</f>
        <v>0</v>
      </c>
      <c r="AU95" s="87">
        <f>'1 - Chodník'!P122</f>
        <v>0</v>
      </c>
      <c r="AV95" s="86">
        <f>'1 - Chodník'!J33</f>
        <v>0</v>
      </c>
      <c r="AW95" s="86">
        <f>'1 - Chodník'!J34</f>
        <v>0</v>
      </c>
      <c r="AX95" s="86">
        <f>'1 - Chodník'!J35</f>
        <v>0</v>
      </c>
      <c r="AY95" s="86">
        <f>'1 - Chodník'!J36</f>
        <v>0</v>
      </c>
      <c r="AZ95" s="86">
        <f>'1 - Chodník'!F33</f>
        <v>0</v>
      </c>
      <c r="BA95" s="86">
        <f>'1 - Chodník'!F34</f>
        <v>0</v>
      </c>
      <c r="BB95" s="86">
        <f>'1 - Chodník'!F35</f>
        <v>0</v>
      </c>
      <c r="BC95" s="86">
        <f>'1 - Chodník'!F36</f>
        <v>0</v>
      </c>
      <c r="BD95" s="88">
        <f>'1 - Chodník'!F37</f>
        <v>0</v>
      </c>
      <c r="BT95" s="89" t="s">
        <v>81</v>
      </c>
      <c r="BV95" s="89" t="s">
        <v>78</v>
      </c>
      <c r="BW95" s="89" t="s">
        <v>84</v>
      </c>
      <c r="BX95" s="89" t="s">
        <v>4</v>
      </c>
      <c r="CL95" s="89" t="s">
        <v>1</v>
      </c>
      <c r="CM95" s="89" t="s">
        <v>76</v>
      </c>
    </row>
    <row r="96" spans="1:91" s="7" customFormat="1" ht="16.5" customHeight="1">
      <c r="A96" s="80" t="s">
        <v>80</v>
      </c>
      <c r="B96" s="81"/>
      <c r="C96" s="82"/>
      <c r="D96" s="217" t="s">
        <v>85</v>
      </c>
      <c r="E96" s="217"/>
      <c r="F96" s="217"/>
      <c r="G96" s="217"/>
      <c r="H96" s="217"/>
      <c r="I96" s="83"/>
      <c r="J96" s="217" t="s">
        <v>86</v>
      </c>
      <c r="K96" s="217"/>
      <c r="L96" s="217"/>
      <c r="M96" s="217"/>
      <c r="N96" s="217"/>
      <c r="O96" s="217"/>
      <c r="P96" s="217"/>
      <c r="Q96" s="217"/>
      <c r="R96" s="217"/>
      <c r="S96" s="217"/>
      <c r="T96" s="217"/>
      <c r="U96" s="217"/>
      <c r="V96" s="217"/>
      <c r="W96" s="217"/>
      <c r="X96" s="217"/>
      <c r="Y96" s="217"/>
      <c r="Z96" s="217"/>
      <c r="AA96" s="217"/>
      <c r="AB96" s="217"/>
      <c r="AC96" s="217"/>
      <c r="AD96" s="217"/>
      <c r="AE96" s="217"/>
      <c r="AF96" s="217"/>
      <c r="AG96" s="218">
        <f>'2 - Dažďová kanalizácia'!J30</f>
        <v>0</v>
      </c>
      <c r="AH96" s="219"/>
      <c r="AI96" s="219"/>
      <c r="AJ96" s="219"/>
      <c r="AK96" s="219"/>
      <c r="AL96" s="219"/>
      <c r="AM96" s="219"/>
      <c r="AN96" s="218">
        <f>SUM(AG96,AT96)</f>
        <v>0</v>
      </c>
      <c r="AO96" s="219"/>
      <c r="AP96" s="219"/>
      <c r="AQ96" s="84" t="s">
        <v>83</v>
      </c>
      <c r="AR96" s="81"/>
      <c r="AS96" s="85">
        <v>0</v>
      </c>
      <c r="AT96" s="86">
        <f>ROUND(SUM(AV96:AW96),2)</f>
        <v>0</v>
      </c>
      <c r="AU96" s="87">
        <f>'2 - Dažďová kanalizácia'!P122</f>
        <v>0</v>
      </c>
      <c r="AV96" s="86">
        <f>'2 - Dažďová kanalizácia'!J33</f>
        <v>0</v>
      </c>
      <c r="AW96" s="86">
        <f>'2 - Dažďová kanalizácia'!J34</f>
        <v>0</v>
      </c>
      <c r="AX96" s="86">
        <f>'2 - Dažďová kanalizácia'!J35</f>
        <v>0</v>
      </c>
      <c r="AY96" s="86">
        <f>'2 - Dažďová kanalizácia'!J36</f>
        <v>0</v>
      </c>
      <c r="AZ96" s="86">
        <f>'2 - Dažďová kanalizácia'!F33</f>
        <v>0</v>
      </c>
      <c r="BA96" s="86">
        <f>'2 - Dažďová kanalizácia'!F34</f>
        <v>0</v>
      </c>
      <c r="BB96" s="86">
        <f>'2 - Dažďová kanalizácia'!F35</f>
        <v>0</v>
      </c>
      <c r="BC96" s="86">
        <f>'2 - Dažďová kanalizácia'!F36</f>
        <v>0</v>
      </c>
      <c r="BD96" s="88">
        <f>'2 - Dažďová kanalizácia'!F37</f>
        <v>0</v>
      </c>
      <c r="BT96" s="89" t="s">
        <v>81</v>
      </c>
      <c r="BV96" s="89" t="s">
        <v>78</v>
      </c>
      <c r="BW96" s="89" t="s">
        <v>87</v>
      </c>
      <c r="BX96" s="89" t="s">
        <v>4</v>
      </c>
      <c r="CL96" s="89" t="s">
        <v>1</v>
      </c>
      <c r="CM96" s="89" t="s">
        <v>76</v>
      </c>
    </row>
    <row r="97" spans="1:91" s="7" customFormat="1" ht="16.5" customHeight="1">
      <c r="A97" s="80" t="s">
        <v>80</v>
      </c>
      <c r="B97" s="81"/>
      <c r="C97" s="82"/>
      <c r="D97" s="217" t="s">
        <v>88</v>
      </c>
      <c r="E97" s="217"/>
      <c r="F97" s="217"/>
      <c r="G97" s="217"/>
      <c r="H97" s="217"/>
      <c r="I97" s="83"/>
      <c r="J97" s="217" t="s">
        <v>89</v>
      </c>
      <c r="K97" s="217"/>
      <c r="L97" s="217"/>
      <c r="M97" s="217"/>
      <c r="N97" s="217"/>
      <c r="O97" s="217"/>
      <c r="P97" s="217"/>
      <c r="Q97" s="217"/>
      <c r="R97" s="217"/>
      <c r="S97" s="217"/>
      <c r="T97" s="217"/>
      <c r="U97" s="217"/>
      <c r="V97" s="217"/>
      <c r="W97" s="217"/>
      <c r="X97" s="217"/>
      <c r="Y97" s="217"/>
      <c r="Z97" s="217"/>
      <c r="AA97" s="217"/>
      <c r="AB97" s="217"/>
      <c r="AC97" s="217"/>
      <c r="AD97" s="217"/>
      <c r="AE97" s="217"/>
      <c r="AF97" s="217"/>
      <c r="AG97" s="218">
        <f>'3 - Lávka'!J30</f>
        <v>0</v>
      </c>
      <c r="AH97" s="219"/>
      <c r="AI97" s="219"/>
      <c r="AJ97" s="219"/>
      <c r="AK97" s="219"/>
      <c r="AL97" s="219"/>
      <c r="AM97" s="219"/>
      <c r="AN97" s="218">
        <f>SUM(AG97,AT97)</f>
        <v>0</v>
      </c>
      <c r="AO97" s="219"/>
      <c r="AP97" s="219"/>
      <c r="AQ97" s="84" t="s">
        <v>83</v>
      </c>
      <c r="AR97" s="81"/>
      <c r="AS97" s="90">
        <v>0</v>
      </c>
      <c r="AT97" s="91">
        <f>ROUND(SUM(AV97:AW97),2)</f>
        <v>0</v>
      </c>
      <c r="AU97" s="92">
        <f>'3 - Lávka'!P123</f>
        <v>0</v>
      </c>
      <c r="AV97" s="91">
        <f>'3 - Lávka'!J33</f>
        <v>0</v>
      </c>
      <c r="AW97" s="91">
        <f>'3 - Lávka'!J34</f>
        <v>0</v>
      </c>
      <c r="AX97" s="91">
        <f>'3 - Lávka'!J35</f>
        <v>0</v>
      </c>
      <c r="AY97" s="91">
        <f>'3 - Lávka'!J36</f>
        <v>0</v>
      </c>
      <c r="AZ97" s="91">
        <f>'3 - Lávka'!F33</f>
        <v>0</v>
      </c>
      <c r="BA97" s="91">
        <f>'3 - Lávka'!F34</f>
        <v>0</v>
      </c>
      <c r="BB97" s="91">
        <f>'3 - Lávka'!F35</f>
        <v>0</v>
      </c>
      <c r="BC97" s="91">
        <f>'3 - Lávka'!F36</f>
        <v>0</v>
      </c>
      <c r="BD97" s="93">
        <f>'3 - Lávka'!F37</f>
        <v>0</v>
      </c>
      <c r="BT97" s="89" t="s">
        <v>81</v>
      </c>
      <c r="BV97" s="89" t="s">
        <v>78</v>
      </c>
      <c r="BW97" s="89" t="s">
        <v>90</v>
      </c>
      <c r="BX97" s="89" t="s">
        <v>4</v>
      </c>
      <c r="CL97" s="89" t="s">
        <v>1</v>
      </c>
      <c r="CM97" s="89" t="s">
        <v>76</v>
      </c>
    </row>
    <row r="98" spans="1:91">
      <c r="B98" s="17"/>
      <c r="AR98" s="17"/>
    </row>
    <row r="99" spans="1:91" s="2" customFormat="1" ht="30" customHeight="1">
      <c r="A99" s="30"/>
      <c r="B99" s="31"/>
      <c r="C99" s="70" t="s">
        <v>91</v>
      </c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199">
        <f>ROUND(SUM(AG100:AG103), 2)</f>
        <v>0</v>
      </c>
      <c r="AH99" s="199"/>
      <c r="AI99" s="199"/>
      <c r="AJ99" s="199"/>
      <c r="AK99" s="199"/>
      <c r="AL99" s="199"/>
      <c r="AM99" s="199"/>
      <c r="AN99" s="199">
        <f>ROUND(SUM(AN100:AN103), 2)</f>
        <v>0</v>
      </c>
      <c r="AO99" s="199"/>
      <c r="AP99" s="199"/>
      <c r="AQ99" s="94"/>
      <c r="AR99" s="31"/>
      <c r="AS99" s="63" t="s">
        <v>92</v>
      </c>
      <c r="AT99" s="64" t="s">
        <v>93</v>
      </c>
      <c r="AU99" s="64" t="s">
        <v>40</v>
      </c>
      <c r="AV99" s="65" t="s">
        <v>63</v>
      </c>
      <c r="AW99" s="30"/>
      <c r="AX99" s="30"/>
      <c r="AY99" s="30"/>
      <c r="AZ99" s="30"/>
      <c r="BA99" s="30"/>
      <c r="BB99" s="30"/>
      <c r="BC99" s="30"/>
      <c r="BD99" s="30"/>
      <c r="BE99" s="30"/>
    </row>
    <row r="100" spans="1:91" s="2" customFormat="1" ht="19.899999999999999" customHeight="1">
      <c r="A100" s="30"/>
      <c r="B100" s="31"/>
      <c r="C100" s="30"/>
      <c r="D100" s="214" t="s">
        <v>94</v>
      </c>
      <c r="E100" s="214"/>
      <c r="F100" s="214"/>
      <c r="G100" s="214"/>
      <c r="H100" s="214"/>
      <c r="I100" s="214"/>
      <c r="J100" s="214"/>
      <c r="K100" s="214"/>
      <c r="L100" s="214"/>
      <c r="M100" s="214"/>
      <c r="N100" s="214"/>
      <c r="O100" s="214"/>
      <c r="P100" s="214"/>
      <c r="Q100" s="214"/>
      <c r="R100" s="214"/>
      <c r="S100" s="214"/>
      <c r="T100" s="214"/>
      <c r="U100" s="214"/>
      <c r="V100" s="214"/>
      <c r="W100" s="214"/>
      <c r="X100" s="214"/>
      <c r="Y100" s="214"/>
      <c r="Z100" s="214"/>
      <c r="AA100" s="214"/>
      <c r="AB100" s="214"/>
      <c r="AC100" s="30"/>
      <c r="AD100" s="30"/>
      <c r="AE100" s="30"/>
      <c r="AF100" s="30"/>
      <c r="AG100" s="215">
        <f>ROUND(AG94 * AS100, 2)</f>
        <v>0</v>
      </c>
      <c r="AH100" s="216"/>
      <c r="AI100" s="216"/>
      <c r="AJ100" s="216"/>
      <c r="AK100" s="216"/>
      <c r="AL100" s="216"/>
      <c r="AM100" s="216"/>
      <c r="AN100" s="216">
        <f>ROUND(AG100 + AV100, 2)</f>
        <v>0</v>
      </c>
      <c r="AO100" s="216"/>
      <c r="AP100" s="216"/>
      <c r="AQ100" s="30"/>
      <c r="AR100" s="31"/>
      <c r="AS100" s="95">
        <v>0</v>
      </c>
      <c r="AT100" s="96" t="s">
        <v>95</v>
      </c>
      <c r="AU100" s="96" t="s">
        <v>41</v>
      </c>
      <c r="AV100" s="97">
        <f>ROUND(IF(AU100="základná",AG100*L32,IF(AU100="znížená",AG100*L33,0)), 2)</f>
        <v>0</v>
      </c>
      <c r="AW100" s="30"/>
      <c r="AX100" s="30"/>
      <c r="AY100" s="30"/>
      <c r="AZ100" s="30"/>
      <c r="BA100" s="30"/>
      <c r="BB100" s="30"/>
      <c r="BC100" s="30"/>
      <c r="BD100" s="30"/>
      <c r="BE100" s="30"/>
      <c r="BV100" s="14" t="s">
        <v>96</v>
      </c>
      <c r="BY100" s="98">
        <f>IF(AU100="základná",AV100,0)</f>
        <v>0</v>
      </c>
      <c r="BZ100" s="98">
        <f>IF(AU100="znížená",AV100,0)</f>
        <v>0</v>
      </c>
      <c r="CA100" s="98">
        <v>0</v>
      </c>
      <c r="CB100" s="98">
        <v>0</v>
      </c>
      <c r="CC100" s="98">
        <v>0</v>
      </c>
      <c r="CD100" s="98">
        <f>IF(AU100="základná",AG100,0)</f>
        <v>0</v>
      </c>
      <c r="CE100" s="98">
        <f>IF(AU100="znížená",AG100,0)</f>
        <v>0</v>
      </c>
      <c r="CF100" s="98">
        <f>IF(AU100="zákl. prenesená",AG100,0)</f>
        <v>0</v>
      </c>
      <c r="CG100" s="98">
        <f>IF(AU100="zníž. prenesená",AG100,0)</f>
        <v>0</v>
      </c>
      <c r="CH100" s="98">
        <f>IF(AU100="nulová",AG100,0)</f>
        <v>0</v>
      </c>
      <c r="CI100" s="14">
        <f>IF(AU100="základná",1,IF(AU100="znížená",2,IF(AU100="zákl. prenesená",4,IF(AU100="zníž. prenesená",5,3))))</f>
        <v>1</v>
      </c>
      <c r="CJ100" s="14">
        <f>IF(AT100="stavebná časť",1,IF(AT100="investičná časť",2,3))</f>
        <v>1</v>
      </c>
      <c r="CK100" s="14" t="str">
        <f>IF(D100="Vyplň vlastné","","x")</f>
        <v>x</v>
      </c>
    </row>
    <row r="101" spans="1:91" s="2" customFormat="1" ht="19.899999999999999" customHeight="1">
      <c r="A101" s="30"/>
      <c r="B101" s="31"/>
      <c r="C101" s="30"/>
      <c r="D101" s="213" t="s">
        <v>97</v>
      </c>
      <c r="E101" s="214"/>
      <c r="F101" s="214"/>
      <c r="G101" s="214"/>
      <c r="H101" s="214"/>
      <c r="I101" s="214"/>
      <c r="J101" s="214"/>
      <c r="K101" s="214"/>
      <c r="L101" s="214"/>
      <c r="M101" s="214"/>
      <c r="N101" s="214"/>
      <c r="O101" s="214"/>
      <c r="P101" s="214"/>
      <c r="Q101" s="214"/>
      <c r="R101" s="214"/>
      <c r="S101" s="214"/>
      <c r="T101" s="214"/>
      <c r="U101" s="214"/>
      <c r="V101" s="214"/>
      <c r="W101" s="214"/>
      <c r="X101" s="214"/>
      <c r="Y101" s="214"/>
      <c r="Z101" s="214"/>
      <c r="AA101" s="214"/>
      <c r="AB101" s="214"/>
      <c r="AC101" s="30"/>
      <c r="AD101" s="30"/>
      <c r="AE101" s="30"/>
      <c r="AF101" s="30"/>
      <c r="AG101" s="215">
        <f>ROUND(AG94 * AS101, 2)</f>
        <v>0</v>
      </c>
      <c r="AH101" s="216"/>
      <c r="AI101" s="216"/>
      <c r="AJ101" s="216"/>
      <c r="AK101" s="216"/>
      <c r="AL101" s="216"/>
      <c r="AM101" s="216"/>
      <c r="AN101" s="216">
        <f>ROUND(AG101 + AV101, 2)</f>
        <v>0</v>
      </c>
      <c r="AO101" s="216"/>
      <c r="AP101" s="216"/>
      <c r="AQ101" s="30"/>
      <c r="AR101" s="31"/>
      <c r="AS101" s="95">
        <v>0</v>
      </c>
      <c r="AT101" s="96" t="s">
        <v>95</v>
      </c>
      <c r="AU101" s="96" t="s">
        <v>41</v>
      </c>
      <c r="AV101" s="97">
        <f>ROUND(IF(AU101="základná",AG101*L32,IF(AU101="znížená",AG101*L33,0)), 2)</f>
        <v>0</v>
      </c>
      <c r="AW101" s="30"/>
      <c r="AX101" s="30"/>
      <c r="AY101" s="30"/>
      <c r="AZ101" s="30"/>
      <c r="BA101" s="30"/>
      <c r="BB101" s="30"/>
      <c r="BC101" s="30"/>
      <c r="BD101" s="30"/>
      <c r="BE101" s="30"/>
      <c r="BV101" s="14" t="s">
        <v>98</v>
      </c>
      <c r="BY101" s="98">
        <f>IF(AU101="základná",AV101,0)</f>
        <v>0</v>
      </c>
      <c r="BZ101" s="98">
        <f>IF(AU101="znížená",AV101,0)</f>
        <v>0</v>
      </c>
      <c r="CA101" s="98">
        <v>0</v>
      </c>
      <c r="CB101" s="98">
        <v>0</v>
      </c>
      <c r="CC101" s="98">
        <v>0</v>
      </c>
      <c r="CD101" s="98">
        <f>IF(AU101="základná",AG101,0)</f>
        <v>0</v>
      </c>
      <c r="CE101" s="98">
        <f>IF(AU101="znížená",AG101,0)</f>
        <v>0</v>
      </c>
      <c r="CF101" s="98">
        <f>IF(AU101="zákl. prenesená",AG101,0)</f>
        <v>0</v>
      </c>
      <c r="CG101" s="98">
        <f>IF(AU101="zníž. prenesená",AG101,0)</f>
        <v>0</v>
      </c>
      <c r="CH101" s="98">
        <f>IF(AU101="nulová",AG101,0)</f>
        <v>0</v>
      </c>
      <c r="CI101" s="14">
        <f>IF(AU101="základná",1,IF(AU101="znížená",2,IF(AU101="zákl. prenesená",4,IF(AU101="zníž. prenesená",5,3))))</f>
        <v>1</v>
      </c>
      <c r="CJ101" s="14">
        <f>IF(AT101="stavebná časť",1,IF(AT101="investičná časť",2,3))</f>
        <v>1</v>
      </c>
      <c r="CK101" s="14" t="str">
        <f>IF(D101="Vyplň vlastné","","x")</f>
        <v/>
      </c>
    </row>
    <row r="102" spans="1:91" s="2" customFormat="1" ht="19.899999999999999" customHeight="1">
      <c r="A102" s="30"/>
      <c r="B102" s="31"/>
      <c r="C102" s="30"/>
      <c r="D102" s="213" t="s">
        <v>97</v>
      </c>
      <c r="E102" s="214"/>
      <c r="F102" s="214"/>
      <c r="G102" s="214"/>
      <c r="H102" s="214"/>
      <c r="I102" s="214"/>
      <c r="J102" s="214"/>
      <c r="K102" s="214"/>
      <c r="L102" s="214"/>
      <c r="M102" s="214"/>
      <c r="N102" s="214"/>
      <c r="O102" s="214"/>
      <c r="P102" s="214"/>
      <c r="Q102" s="214"/>
      <c r="R102" s="214"/>
      <c r="S102" s="214"/>
      <c r="T102" s="214"/>
      <c r="U102" s="214"/>
      <c r="V102" s="214"/>
      <c r="W102" s="214"/>
      <c r="X102" s="214"/>
      <c r="Y102" s="214"/>
      <c r="Z102" s="214"/>
      <c r="AA102" s="214"/>
      <c r="AB102" s="214"/>
      <c r="AC102" s="30"/>
      <c r="AD102" s="30"/>
      <c r="AE102" s="30"/>
      <c r="AF102" s="30"/>
      <c r="AG102" s="215">
        <f>ROUND(AG94 * AS102, 2)</f>
        <v>0</v>
      </c>
      <c r="AH102" s="216"/>
      <c r="AI102" s="216"/>
      <c r="AJ102" s="216"/>
      <c r="AK102" s="216"/>
      <c r="AL102" s="216"/>
      <c r="AM102" s="216"/>
      <c r="AN102" s="216">
        <f>ROUND(AG102 + AV102, 2)</f>
        <v>0</v>
      </c>
      <c r="AO102" s="216"/>
      <c r="AP102" s="216"/>
      <c r="AQ102" s="30"/>
      <c r="AR102" s="31"/>
      <c r="AS102" s="95">
        <v>0</v>
      </c>
      <c r="AT102" s="96" t="s">
        <v>95</v>
      </c>
      <c r="AU102" s="96" t="s">
        <v>41</v>
      </c>
      <c r="AV102" s="97">
        <f>ROUND(IF(AU102="základná",AG102*L32,IF(AU102="znížená",AG102*L33,0)), 2)</f>
        <v>0</v>
      </c>
      <c r="AW102" s="30"/>
      <c r="AX102" s="30"/>
      <c r="AY102" s="30"/>
      <c r="AZ102" s="30"/>
      <c r="BA102" s="30"/>
      <c r="BB102" s="30"/>
      <c r="BC102" s="30"/>
      <c r="BD102" s="30"/>
      <c r="BE102" s="30"/>
      <c r="BV102" s="14" t="s">
        <v>98</v>
      </c>
      <c r="BY102" s="98">
        <f>IF(AU102="základná",AV102,0)</f>
        <v>0</v>
      </c>
      <c r="BZ102" s="98">
        <f>IF(AU102="znížená",AV102,0)</f>
        <v>0</v>
      </c>
      <c r="CA102" s="98">
        <v>0</v>
      </c>
      <c r="CB102" s="98">
        <v>0</v>
      </c>
      <c r="CC102" s="98">
        <v>0</v>
      </c>
      <c r="CD102" s="98">
        <f>IF(AU102="základná",AG102,0)</f>
        <v>0</v>
      </c>
      <c r="CE102" s="98">
        <f>IF(AU102="znížená",AG102,0)</f>
        <v>0</v>
      </c>
      <c r="CF102" s="98">
        <f>IF(AU102="zákl. prenesená",AG102,0)</f>
        <v>0</v>
      </c>
      <c r="CG102" s="98">
        <f>IF(AU102="zníž. prenesená",AG102,0)</f>
        <v>0</v>
      </c>
      <c r="CH102" s="98">
        <f>IF(AU102="nulová",AG102,0)</f>
        <v>0</v>
      </c>
      <c r="CI102" s="14">
        <f>IF(AU102="základná",1,IF(AU102="znížená",2,IF(AU102="zákl. prenesená",4,IF(AU102="zníž. prenesená",5,3))))</f>
        <v>1</v>
      </c>
      <c r="CJ102" s="14">
        <f>IF(AT102="stavebná časť",1,IF(AT102="investičná časť",2,3))</f>
        <v>1</v>
      </c>
      <c r="CK102" s="14" t="str">
        <f>IF(D102="Vyplň vlastné","","x")</f>
        <v/>
      </c>
    </row>
    <row r="103" spans="1:91" s="2" customFormat="1" ht="19.899999999999999" customHeight="1">
      <c r="A103" s="30"/>
      <c r="B103" s="31"/>
      <c r="C103" s="30"/>
      <c r="D103" s="213" t="s">
        <v>97</v>
      </c>
      <c r="E103" s="214"/>
      <c r="F103" s="214"/>
      <c r="G103" s="214"/>
      <c r="H103" s="214"/>
      <c r="I103" s="214"/>
      <c r="J103" s="214"/>
      <c r="K103" s="214"/>
      <c r="L103" s="214"/>
      <c r="M103" s="214"/>
      <c r="N103" s="214"/>
      <c r="O103" s="214"/>
      <c r="P103" s="214"/>
      <c r="Q103" s="214"/>
      <c r="R103" s="214"/>
      <c r="S103" s="214"/>
      <c r="T103" s="214"/>
      <c r="U103" s="214"/>
      <c r="V103" s="214"/>
      <c r="W103" s="214"/>
      <c r="X103" s="214"/>
      <c r="Y103" s="214"/>
      <c r="Z103" s="214"/>
      <c r="AA103" s="214"/>
      <c r="AB103" s="214"/>
      <c r="AC103" s="30"/>
      <c r="AD103" s="30"/>
      <c r="AE103" s="30"/>
      <c r="AF103" s="30"/>
      <c r="AG103" s="215">
        <f>ROUND(AG94 * AS103, 2)</f>
        <v>0</v>
      </c>
      <c r="AH103" s="216"/>
      <c r="AI103" s="216"/>
      <c r="AJ103" s="216"/>
      <c r="AK103" s="216"/>
      <c r="AL103" s="216"/>
      <c r="AM103" s="216"/>
      <c r="AN103" s="216">
        <f>ROUND(AG103 + AV103, 2)</f>
        <v>0</v>
      </c>
      <c r="AO103" s="216"/>
      <c r="AP103" s="216"/>
      <c r="AQ103" s="30"/>
      <c r="AR103" s="31"/>
      <c r="AS103" s="99">
        <v>0</v>
      </c>
      <c r="AT103" s="100" t="s">
        <v>95</v>
      </c>
      <c r="AU103" s="100" t="s">
        <v>41</v>
      </c>
      <c r="AV103" s="101">
        <f>ROUND(IF(AU103="základná",AG103*L32,IF(AU103="znížená",AG103*L33,0)), 2)</f>
        <v>0</v>
      </c>
      <c r="AW103" s="30"/>
      <c r="AX103" s="30"/>
      <c r="AY103" s="30"/>
      <c r="AZ103" s="30"/>
      <c r="BA103" s="30"/>
      <c r="BB103" s="30"/>
      <c r="BC103" s="30"/>
      <c r="BD103" s="30"/>
      <c r="BE103" s="30"/>
      <c r="BV103" s="14" t="s">
        <v>98</v>
      </c>
      <c r="BY103" s="98">
        <f>IF(AU103="základná",AV103,0)</f>
        <v>0</v>
      </c>
      <c r="BZ103" s="98">
        <f>IF(AU103="znížená",AV103,0)</f>
        <v>0</v>
      </c>
      <c r="CA103" s="98">
        <v>0</v>
      </c>
      <c r="CB103" s="98">
        <v>0</v>
      </c>
      <c r="CC103" s="98">
        <v>0</v>
      </c>
      <c r="CD103" s="98">
        <f>IF(AU103="základná",AG103,0)</f>
        <v>0</v>
      </c>
      <c r="CE103" s="98">
        <f>IF(AU103="znížená",AG103,0)</f>
        <v>0</v>
      </c>
      <c r="CF103" s="98">
        <f>IF(AU103="zákl. prenesená",AG103,0)</f>
        <v>0</v>
      </c>
      <c r="CG103" s="98">
        <f>IF(AU103="zníž. prenesená",AG103,0)</f>
        <v>0</v>
      </c>
      <c r="CH103" s="98">
        <f>IF(AU103="nulová",AG103,0)</f>
        <v>0</v>
      </c>
      <c r="CI103" s="14">
        <f>IF(AU103="základná",1,IF(AU103="znížená",2,IF(AU103="zákl. prenesená",4,IF(AU103="zníž. prenesená",5,3))))</f>
        <v>1</v>
      </c>
      <c r="CJ103" s="14">
        <f>IF(AT103="stavebná časť",1,IF(AT103="investičná časť",2,3))</f>
        <v>1</v>
      </c>
      <c r="CK103" s="14" t="str">
        <f>IF(D103="Vyplň vlastné","","x")</f>
        <v/>
      </c>
    </row>
    <row r="104" spans="1:91" s="2" customFormat="1" ht="10.9" customHeight="1">
      <c r="A104" s="30"/>
      <c r="B104" s="31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0"/>
      <c r="AR104" s="31"/>
      <c r="AS104" s="30"/>
      <c r="AT104" s="30"/>
      <c r="AU104" s="30"/>
      <c r="AV104" s="30"/>
      <c r="AW104" s="30"/>
      <c r="AX104" s="30"/>
      <c r="AY104" s="30"/>
      <c r="AZ104" s="30"/>
      <c r="BA104" s="30"/>
      <c r="BB104" s="30"/>
      <c r="BC104" s="30"/>
      <c r="BD104" s="30"/>
      <c r="BE104" s="30"/>
    </row>
    <row r="105" spans="1:91" s="2" customFormat="1" ht="30" customHeight="1">
      <c r="A105" s="30"/>
      <c r="B105" s="31"/>
      <c r="C105" s="102" t="s">
        <v>99</v>
      </c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200">
        <f>ROUND(AG94 + AG99, 2)</f>
        <v>0</v>
      </c>
      <c r="AH105" s="200"/>
      <c r="AI105" s="200"/>
      <c r="AJ105" s="200"/>
      <c r="AK105" s="200"/>
      <c r="AL105" s="200"/>
      <c r="AM105" s="200"/>
      <c r="AN105" s="200">
        <f>ROUND(AN94 + AN99, 2)</f>
        <v>0</v>
      </c>
      <c r="AO105" s="200"/>
      <c r="AP105" s="200"/>
      <c r="AQ105" s="103"/>
      <c r="AR105" s="31"/>
      <c r="AS105" s="30"/>
      <c r="AT105" s="30"/>
      <c r="AU105" s="30"/>
      <c r="AV105" s="30"/>
      <c r="AW105" s="30"/>
      <c r="AX105" s="30"/>
      <c r="AY105" s="30"/>
      <c r="AZ105" s="30"/>
      <c r="BA105" s="30"/>
      <c r="BB105" s="30"/>
      <c r="BC105" s="30"/>
      <c r="BD105" s="30"/>
      <c r="BE105" s="30"/>
    </row>
    <row r="106" spans="1:91" s="2" customFormat="1" ht="6.95" customHeight="1">
      <c r="A106" s="30"/>
      <c r="B106" s="48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49"/>
      <c r="AB106" s="49"/>
      <c r="AC106" s="49"/>
      <c r="AD106" s="49"/>
      <c r="AE106" s="49"/>
      <c r="AF106" s="49"/>
      <c r="AG106" s="49"/>
      <c r="AH106" s="49"/>
      <c r="AI106" s="49"/>
      <c r="AJ106" s="49"/>
      <c r="AK106" s="49"/>
      <c r="AL106" s="49"/>
      <c r="AM106" s="49"/>
      <c r="AN106" s="49"/>
      <c r="AO106" s="49"/>
      <c r="AP106" s="49"/>
      <c r="AQ106" s="49"/>
      <c r="AR106" s="31"/>
      <c r="AS106" s="30"/>
      <c r="AT106" s="30"/>
      <c r="AU106" s="30"/>
      <c r="AV106" s="30"/>
      <c r="AW106" s="30"/>
      <c r="AX106" s="30"/>
      <c r="AY106" s="30"/>
      <c r="AZ106" s="30"/>
      <c r="BA106" s="30"/>
      <c r="BB106" s="30"/>
      <c r="BC106" s="30"/>
      <c r="BD106" s="30"/>
      <c r="BE106" s="30"/>
    </row>
  </sheetData>
  <mergeCells count="68">
    <mergeCell ref="L85:AJ85"/>
    <mergeCell ref="AM87:AN87"/>
    <mergeCell ref="AS89:AT91"/>
    <mergeCell ref="AM89:AP89"/>
    <mergeCell ref="AM90:AP90"/>
    <mergeCell ref="C92:G92"/>
    <mergeCell ref="AG92:AM92"/>
    <mergeCell ref="AN92:AP92"/>
    <mergeCell ref="I92:AF92"/>
    <mergeCell ref="AN95:AP95"/>
    <mergeCell ref="D95:H95"/>
    <mergeCell ref="J95:AF95"/>
    <mergeCell ref="AG95:AM95"/>
    <mergeCell ref="AG94:AM94"/>
    <mergeCell ref="AN94:AP94"/>
    <mergeCell ref="AN101:AP101"/>
    <mergeCell ref="J96:AF96"/>
    <mergeCell ref="AG96:AM96"/>
    <mergeCell ref="AN96:AP96"/>
    <mergeCell ref="D96:H96"/>
    <mergeCell ref="AG97:AM97"/>
    <mergeCell ref="D97:H97"/>
    <mergeCell ref="J97:AF97"/>
    <mergeCell ref="AN97:AP97"/>
    <mergeCell ref="BE5:BE34"/>
    <mergeCell ref="K5:AJ5"/>
    <mergeCell ref="K6:AJ6"/>
    <mergeCell ref="E14:AJ14"/>
    <mergeCell ref="E23:AN23"/>
    <mergeCell ref="AK26:AO26"/>
    <mergeCell ref="AK27:AO27"/>
    <mergeCell ref="AK29:AO29"/>
    <mergeCell ref="AK31:AO31"/>
    <mergeCell ref="W31:AE31"/>
    <mergeCell ref="L31:P31"/>
    <mergeCell ref="AK32:AO32"/>
    <mergeCell ref="L33:P33"/>
    <mergeCell ref="AG99:AM99"/>
    <mergeCell ref="AN99:AP99"/>
    <mergeCell ref="AG105:AM105"/>
    <mergeCell ref="AN105:AP105"/>
    <mergeCell ref="D102:AB102"/>
    <mergeCell ref="AG102:AM102"/>
    <mergeCell ref="AN102:AP102"/>
    <mergeCell ref="D103:AB103"/>
    <mergeCell ref="AG103:AM103"/>
    <mergeCell ref="AN103:AP103"/>
    <mergeCell ref="D100:AB100"/>
    <mergeCell ref="AG100:AM100"/>
    <mergeCell ref="AN100:AP100"/>
    <mergeCell ref="D101:AB101"/>
    <mergeCell ref="AG101:AM101"/>
    <mergeCell ref="AR2:BE2"/>
    <mergeCell ref="AK36:AO36"/>
    <mergeCell ref="W36:AE36"/>
    <mergeCell ref="L36:P36"/>
    <mergeCell ref="AK38:AO38"/>
    <mergeCell ref="X38:AB38"/>
    <mergeCell ref="AK34:AO34"/>
    <mergeCell ref="L34:P34"/>
    <mergeCell ref="W34:AE34"/>
    <mergeCell ref="W35:AE35"/>
    <mergeCell ref="L35:P35"/>
    <mergeCell ref="AK35:AO35"/>
    <mergeCell ref="L32:P32"/>
    <mergeCell ref="W32:AE32"/>
    <mergeCell ref="W33:AE33"/>
    <mergeCell ref="AK33:AO33"/>
  </mergeCells>
  <dataValidations count="2">
    <dataValidation type="list" allowBlank="1" showInputMessage="1" showErrorMessage="1" error="Povolené sú hodnoty základná, znížená, nulová." sqref="AU99:AU103">
      <formula1>"základná, znížená, nulová"</formula1>
    </dataValidation>
    <dataValidation type="list" allowBlank="1" showInputMessage="1" showErrorMessage="1" error="Povolené sú hodnoty stavebná časť, technologická časť, investičná časť." sqref="AT99:AT103">
      <formula1>"stavebná časť, technologická časť, investičná časť"</formula1>
    </dataValidation>
  </dataValidations>
  <hyperlinks>
    <hyperlink ref="A95" location="'1 - Chodník'!C2" display="/"/>
    <hyperlink ref="A96" location="'2 - Dažďová kanalizácia'!C2" display="/"/>
    <hyperlink ref="A97" location="'3 - Lávka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76"/>
  <sheetViews>
    <sheetView showGridLines="0" topLeftCell="A155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187" t="s">
        <v>5</v>
      </c>
      <c r="M2" s="188"/>
      <c r="N2" s="188"/>
      <c r="O2" s="188"/>
      <c r="P2" s="188"/>
      <c r="Q2" s="188"/>
      <c r="R2" s="188"/>
      <c r="S2" s="188"/>
      <c r="T2" s="188"/>
      <c r="U2" s="188"/>
      <c r="V2" s="188"/>
      <c r="AT2" s="14" t="s">
        <v>84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76</v>
      </c>
    </row>
    <row r="4" spans="1:46" s="1" customFormat="1" ht="24.95" customHeight="1">
      <c r="B4" s="17"/>
      <c r="D4" s="18" t="s">
        <v>100</v>
      </c>
      <c r="L4" s="17"/>
      <c r="M4" s="104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15</v>
      </c>
      <c r="L6" s="17"/>
    </row>
    <row r="7" spans="1:46" s="1" customFormat="1" ht="16.5" customHeight="1">
      <c r="B7" s="17"/>
      <c r="E7" s="236" t="str">
        <f>'Rekapitulácia stavby'!K6</f>
        <v>MURÁNSKA DLHÁ LÚKA - Chodník pozdĺž cesty II/532</v>
      </c>
      <c r="F7" s="237"/>
      <c r="G7" s="237"/>
      <c r="H7" s="237"/>
      <c r="L7" s="17"/>
    </row>
    <row r="8" spans="1:46" s="2" customFormat="1" ht="12" customHeight="1">
      <c r="A8" s="30"/>
      <c r="B8" s="31"/>
      <c r="C8" s="30"/>
      <c r="D8" s="24" t="s">
        <v>101</v>
      </c>
      <c r="E8" s="30"/>
      <c r="F8" s="30"/>
      <c r="G8" s="30"/>
      <c r="H8" s="30"/>
      <c r="I8" s="30"/>
      <c r="J8" s="30"/>
      <c r="K8" s="30"/>
      <c r="L8" s="43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</row>
    <row r="9" spans="1:46" s="2" customFormat="1" ht="16.5" customHeight="1">
      <c r="A9" s="30"/>
      <c r="B9" s="31"/>
      <c r="C9" s="30"/>
      <c r="D9" s="30"/>
      <c r="E9" s="226" t="s">
        <v>102</v>
      </c>
      <c r="F9" s="235"/>
      <c r="G9" s="235"/>
      <c r="H9" s="235"/>
      <c r="I9" s="30"/>
      <c r="J9" s="30"/>
      <c r="K9" s="30"/>
      <c r="L9" s="43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46" s="2" customFormat="1">
      <c r="A10" s="30"/>
      <c r="B10" s="31"/>
      <c r="C10" s="30"/>
      <c r="D10" s="30"/>
      <c r="E10" s="30"/>
      <c r="F10" s="30"/>
      <c r="G10" s="30"/>
      <c r="H10" s="30"/>
      <c r="I10" s="30"/>
      <c r="J10" s="30"/>
      <c r="K10" s="30"/>
      <c r="L10" s="43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46" s="2" customFormat="1" ht="12" customHeight="1">
      <c r="A11" s="30"/>
      <c r="B11" s="31"/>
      <c r="C11" s="30"/>
      <c r="D11" s="24" t="s">
        <v>17</v>
      </c>
      <c r="E11" s="30"/>
      <c r="F11" s="22" t="s">
        <v>1</v>
      </c>
      <c r="G11" s="30"/>
      <c r="H11" s="30"/>
      <c r="I11" s="24" t="s">
        <v>18</v>
      </c>
      <c r="J11" s="22" t="s">
        <v>1</v>
      </c>
      <c r="K11" s="30"/>
      <c r="L11" s="43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46" s="2" customFormat="1" ht="12" customHeight="1">
      <c r="A12" s="30"/>
      <c r="B12" s="31"/>
      <c r="C12" s="30"/>
      <c r="D12" s="24" t="s">
        <v>19</v>
      </c>
      <c r="E12" s="30"/>
      <c r="F12" s="22" t="s">
        <v>20</v>
      </c>
      <c r="G12" s="30"/>
      <c r="H12" s="30"/>
      <c r="I12" s="24" t="s">
        <v>21</v>
      </c>
      <c r="J12" s="56">
        <f>'Rekapitulácia stavby'!AN8</f>
        <v>0</v>
      </c>
      <c r="K12" s="30"/>
      <c r="L12" s="43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46" s="2" customFormat="1" ht="10.9" customHeight="1">
      <c r="A13" s="30"/>
      <c r="B13" s="31"/>
      <c r="C13" s="30"/>
      <c r="D13" s="30"/>
      <c r="E13" s="30"/>
      <c r="F13" s="30"/>
      <c r="G13" s="30"/>
      <c r="H13" s="30"/>
      <c r="I13" s="30"/>
      <c r="J13" s="30"/>
      <c r="K13" s="30"/>
      <c r="L13" s="43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46" s="2" customFormat="1" ht="12" customHeight="1">
      <c r="A14" s="30"/>
      <c r="B14" s="31"/>
      <c r="C14" s="30"/>
      <c r="D14" s="24" t="s">
        <v>22</v>
      </c>
      <c r="E14" s="30"/>
      <c r="F14" s="30"/>
      <c r="G14" s="30"/>
      <c r="H14" s="30"/>
      <c r="I14" s="24" t="s">
        <v>23</v>
      </c>
      <c r="J14" s="22" t="s">
        <v>1</v>
      </c>
      <c r="K14" s="30"/>
      <c r="L14" s="43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46" s="2" customFormat="1" ht="18" customHeight="1">
      <c r="A15" s="30"/>
      <c r="B15" s="31"/>
      <c r="C15" s="30"/>
      <c r="D15" s="30"/>
      <c r="E15" s="22" t="s">
        <v>24</v>
      </c>
      <c r="F15" s="30"/>
      <c r="G15" s="30"/>
      <c r="H15" s="30"/>
      <c r="I15" s="24" t="s">
        <v>25</v>
      </c>
      <c r="J15" s="22" t="s">
        <v>1</v>
      </c>
      <c r="K15" s="30"/>
      <c r="L15" s="43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46" s="2" customFormat="1" ht="6.95" customHeight="1">
      <c r="A16" s="30"/>
      <c r="B16" s="31"/>
      <c r="C16" s="30"/>
      <c r="D16" s="30"/>
      <c r="E16" s="30"/>
      <c r="F16" s="30"/>
      <c r="G16" s="30"/>
      <c r="H16" s="30"/>
      <c r="I16" s="30"/>
      <c r="J16" s="30"/>
      <c r="K16" s="30"/>
      <c r="L16" s="43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pans="1:31" s="2" customFormat="1" ht="12" customHeight="1">
      <c r="A17" s="30"/>
      <c r="B17" s="31"/>
      <c r="C17" s="30"/>
      <c r="D17" s="24" t="s">
        <v>26</v>
      </c>
      <c r="E17" s="30"/>
      <c r="F17" s="30"/>
      <c r="G17" s="30"/>
      <c r="H17" s="30"/>
      <c r="I17" s="24" t="s">
        <v>23</v>
      </c>
      <c r="J17" s="25" t="str">
        <f>'Rekapitulácia stavby'!AN13</f>
        <v>Vyplň údaj</v>
      </c>
      <c r="K17" s="30"/>
      <c r="L17" s="43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1" s="2" customFormat="1" ht="18" customHeight="1">
      <c r="A18" s="30"/>
      <c r="B18" s="31"/>
      <c r="C18" s="30"/>
      <c r="D18" s="30"/>
      <c r="E18" s="238" t="str">
        <f>'Rekapitulácia stavby'!E14</f>
        <v>Vyplň údaj</v>
      </c>
      <c r="F18" s="204"/>
      <c r="G18" s="204"/>
      <c r="H18" s="204"/>
      <c r="I18" s="24" t="s">
        <v>25</v>
      </c>
      <c r="J18" s="25" t="str">
        <f>'Rekapitulácia stavby'!AN14</f>
        <v>Vyplň údaj</v>
      </c>
      <c r="K18" s="30"/>
      <c r="L18" s="43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pans="1:31" s="2" customFormat="1" ht="6.95" customHeight="1">
      <c r="A19" s="30"/>
      <c r="B19" s="31"/>
      <c r="C19" s="30"/>
      <c r="D19" s="30"/>
      <c r="E19" s="30"/>
      <c r="F19" s="30"/>
      <c r="G19" s="30"/>
      <c r="H19" s="30"/>
      <c r="I19" s="30"/>
      <c r="J19" s="30"/>
      <c r="K19" s="30"/>
      <c r="L19" s="43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pans="1:31" s="2" customFormat="1" ht="12" customHeight="1">
      <c r="A20" s="30"/>
      <c r="B20" s="31"/>
      <c r="C20" s="30"/>
      <c r="D20" s="24" t="s">
        <v>28</v>
      </c>
      <c r="E20" s="30"/>
      <c r="F20" s="30"/>
      <c r="G20" s="30"/>
      <c r="H20" s="30"/>
      <c r="I20" s="24" t="s">
        <v>23</v>
      </c>
      <c r="J20" s="22" t="s">
        <v>1</v>
      </c>
      <c r="K20" s="30"/>
      <c r="L20" s="43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31" s="2" customFormat="1" ht="18" customHeight="1">
      <c r="A21" s="30"/>
      <c r="B21" s="31"/>
      <c r="C21" s="30"/>
      <c r="D21" s="30"/>
      <c r="E21" s="22" t="s">
        <v>29</v>
      </c>
      <c r="F21" s="30"/>
      <c r="G21" s="30"/>
      <c r="H21" s="30"/>
      <c r="I21" s="24" t="s">
        <v>25</v>
      </c>
      <c r="J21" s="22" t="s">
        <v>1</v>
      </c>
      <c r="K21" s="30"/>
      <c r="L21" s="43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1" s="2" customFormat="1" ht="6.95" customHeight="1">
      <c r="A22" s="30"/>
      <c r="B22" s="31"/>
      <c r="C22" s="30"/>
      <c r="D22" s="30"/>
      <c r="E22" s="30"/>
      <c r="F22" s="30"/>
      <c r="G22" s="30"/>
      <c r="H22" s="30"/>
      <c r="I22" s="30"/>
      <c r="J22" s="30"/>
      <c r="K22" s="30"/>
      <c r="L22" s="43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1" s="2" customFormat="1" ht="12" customHeight="1">
      <c r="A23" s="30"/>
      <c r="B23" s="31"/>
      <c r="C23" s="30"/>
      <c r="D23" s="24" t="s">
        <v>31</v>
      </c>
      <c r="E23" s="30"/>
      <c r="F23" s="30"/>
      <c r="G23" s="30"/>
      <c r="H23" s="30"/>
      <c r="I23" s="24" t="s">
        <v>23</v>
      </c>
      <c r="J23" s="22" t="str">
        <f>IF('Rekapitulácia stavby'!AN19="","",'Rekapitulácia stavby'!AN19)</f>
        <v/>
      </c>
      <c r="K23" s="30"/>
      <c r="L23" s="43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1" s="2" customFormat="1" ht="18" customHeight="1">
      <c r="A24" s="30"/>
      <c r="B24" s="31"/>
      <c r="C24" s="30"/>
      <c r="D24" s="30"/>
      <c r="E24" s="22" t="str">
        <f>IF('Rekapitulácia stavby'!E20="","",'Rekapitulácia stavby'!E20)</f>
        <v xml:space="preserve"> </v>
      </c>
      <c r="F24" s="30"/>
      <c r="G24" s="30"/>
      <c r="H24" s="30"/>
      <c r="I24" s="24" t="s">
        <v>25</v>
      </c>
      <c r="J24" s="22" t="str">
        <f>IF('Rekapitulácia stavby'!AN20="","",'Rekapitulácia stavby'!AN20)</f>
        <v/>
      </c>
      <c r="K24" s="30"/>
      <c r="L24" s="43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1" s="2" customFormat="1" ht="6.95" customHeight="1">
      <c r="A25" s="30"/>
      <c r="B25" s="31"/>
      <c r="C25" s="30"/>
      <c r="D25" s="30"/>
      <c r="E25" s="30"/>
      <c r="F25" s="30"/>
      <c r="G25" s="30"/>
      <c r="H25" s="30"/>
      <c r="I25" s="30"/>
      <c r="J25" s="30"/>
      <c r="K25" s="30"/>
      <c r="L25" s="43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31" s="2" customFormat="1" ht="12" customHeight="1">
      <c r="A26" s="30"/>
      <c r="B26" s="31"/>
      <c r="C26" s="30"/>
      <c r="D26" s="24" t="s">
        <v>33</v>
      </c>
      <c r="E26" s="30"/>
      <c r="F26" s="30"/>
      <c r="G26" s="30"/>
      <c r="H26" s="30"/>
      <c r="I26" s="30"/>
      <c r="J26" s="30"/>
      <c r="K26" s="30"/>
      <c r="L26" s="43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s="8" customFormat="1" ht="16.5" customHeight="1">
      <c r="A27" s="105"/>
      <c r="B27" s="106"/>
      <c r="C27" s="105"/>
      <c r="D27" s="105"/>
      <c r="E27" s="208" t="s">
        <v>1</v>
      </c>
      <c r="F27" s="208"/>
      <c r="G27" s="208"/>
      <c r="H27" s="208"/>
      <c r="I27" s="105"/>
      <c r="J27" s="105"/>
      <c r="K27" s="105"/>
      <c r="L27" s="107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</row>
    <row r="28" spans="1:31" s="2" customFormat="1" ht="6.95" customHeight="1">
      <c r="A28" s="30"/>
      <c r="B28" s="31"/>
      <c r="C28" s="30"/>
      <c r="D28" s="30"/>
      <c r="E28" s="30"/>
      <c r="F28" s="30"/>
      <c r="G28" s="30"/>
      <c r="H28" s="30"/>
      <c r="I28" s="30"/>
      <c r="J28" s="30"/>
      <c r="K28" s="30"/>
      <c r="L28" s="43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1" s="2" customFormat="1" ht="6.95" customHeight="1">
      <c r="A29" s="30"/>
      <c r="B29" s="31"/>
      <c r="C29" s="30"/>
      <c r="D29" s="67"/>
      <c r="E29" s="67"/>
      <c r="F29" s="67"/>
      <c r="G29" s="67"/>
      <c r="H29" s="67"/>
      <c r="I29" s="67"/>
      <c r="J29" s="67"/>
      <c r="K29" s="67"/>
      <c r="L29" s="43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</row>
    <row r="30" spans="1:31" s="2" customFormat="1" ht="25.35" customHeight="1">
      <c r="A30" s="30"/>
      <c r="B30" s="31"/>
      <c r="C30" s="30"/>
      <c r="D30" s="108" t="s">
        <v>36</v>
      </c>
      <c r="E30" s="30"/>
      <c r="F30" s="30"/>
      <c r="G30" s="30"/>
      <c r="H30" s="30"/>
      <c r="I30" s="30"/>
      <c r="J30" s="72">
        <f>ROUND(J122, 2)</f>
        <v>0</v>
      </c>
      <c r="K30" s="30"/>
      <c r="L30" s="43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1" s="2" customFormat="1" ht="6.95" customHeight="1">
      <c r="A31" s="30"/>
      <c r="B31" s="31"/>
      <c r="C31" s="30"/>
      <c r="D31" s="67"/>
      <c r="E31" s="67"/>
      <c r="F31" s="67"/>
      <c r="G31" s="67"/>
      <c r="H31" s="67"/>
      <c r="I31" s="67"/>
      <c r="J31" s="67"/>
      <c r="K31" s="67"/>
      <c r="L31" s="43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pans="1:31" s="2" customFormat="1" ht="14.45" customHeight="1">
      <c r="A32" s="30"/>
      <c r="B32" s="31"/>
      <c r="C32" s="30"/>
      <c r="D32" s="30"/>
      <c r="E32" s="30"/>
      <c r="F32" s="34" t="s">
        <v>38</v>
      </c>
      <c r="G32" s="30"/>
      <c r="H32" s="30"/>
      <c r="I32" s="34" t="s">
        <v>37</v>
      </c>
      <c r="J32" s="34" t="s">
        <v>39</v>
      </c>
      <c r="K32" s="30"/>
      <c r="L32" s="43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s="2" customFormat="1" ht="14.45" customHeight="1">
      <c r="A33" s="30"/>
      <c r="B33" s="31"/>
      <c r="C33" s="30"/>
      <c r="D33" s="109" t="s">
        <v>40</v>
      </c>
      <c r="E33" s="36" t="s">
        <v>41</v>
      </c>
      <c r="F33" s="110">
        <f>ROUND((SUM(BE122:BE175)),  2)</f>
        <v>0</v>
      </c>
      <c r="G33" s="111"/>
      <c r="H33" s="111"/>
      <c r="I33" s="112">
        <v>0.2</v>
      </c>
      <c r="J33" s="110">
        <f>ROUND(((SUM(BE122:BE175))*I33),  2)</f>
        <v>0</v>
      </c>
      <c r="K33" s="30"/>
      <c r="L33" s="43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s="2" customFormat="1" ht="14.45" customHeight="1">
      <c r="A34" s="30"/>
      <c r="B34" s="31"/>
      <c r="C34" s="30"/>
      <c r="D34" s="30"/>
      <c r="E34" s="36" t="s">
        <v>42</v>
      </c>
      <c r="F34" s="110">
        <f>ROUND((SUM(BF122:BF175)),  2)</f>
        <v>0</v>
      </c>
      <c r="G34" s="111"/>
      <c r="H34" s="111"/>
      <c r="I34" s="112">
        <v>0.2</v>
      </c>
      <c r="J34" s="110">
        <f>ROUND(((SUM(BF122:BF175))*I34),  2)</f>
        <v>0</v>
      </c>
      <c r="K34" s="30"/>
      <c r="L34" s="43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 s="2" customFormat="1" ht="14.45" hidden="1" customHeight="1">
      <c r="A35" s="30"/>
      <c r="B35" s="31"/>
      <c r="C35" s="30"/>
      <c r="D35" s="30"/>
      <c r="E35" s="24" t="s">
        <v>43</v>
      </c>
      <c r="F35" s="113">
        <f>ROUND((SUM(BG122:BG175)),  2)</f>
        <v>0</v>
      </c>
      <c r="G35" s="30"/>
      <c r="H35" s="30"/>
      <c r="I35" s="114">
        <v>0.2</v>
      </c>
      <c r="J35" s="113">
        <f>0</f>
        <v>0</v>
      </c>
      <c r="K35" s="30"/>
      <c r="L35" s="43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s="2" customFormat="1" ht="14.45" hidden="1" customHeight="1">
      <c r="A36" s="30"/>
      <c r="B36" s="31"/>
      <c r="C36" s="30"/>
      <c r="D36" s="30"/>
      <c r="E36" s="24" t="s">
        <v>44</v>
      </c>
      <c r="F36" s="113">
        <f>ROUND((SUM(BH122:BH175)),  2)</f>
        <v>0</v>
      </c>
      <c r="G36" s="30"/>
      <c r="H36" s="30"/>
      <c r="I36" s="114">
        <v>0.2</v>
      </c>
      <c r="J36" s="113">
        <f>0</f>
        <v>0</v>
      </c>
      <c r="K36" s="30"/>
      <c r="L36" s="43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 s="2" customFormat="1" ht="14.45" hidden="1" customHeight="1">
      <c r="A37" s="30"/>
      <c r="B37" s="31"/>
      <c r="C37" s="30"/>
      <c r="D37" s="30"/>
      <c r="E37" s="36" t="s">
        <v>45</v>
      </c>
      <c r="F37" s="110">
        <f>ROUND((SUM(BI122:BI175)),  2)</f>
        <v>0</v>
      </c>
      <c r="G37" s="111"/>
      <c r="H37" s="111"/>
      <c r="I37" s="112">
        <v>0</v>
      </c>
      <c r="J37" s="110">
        <f>0</f>
        <v>0</v>
      </c>
      <c r="K37" s="30"/>
      <c r="L37" s="43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pans="1:31" s="2" customFormat="1" ht="6.95" customHeight="1">
      <c r="A38" s="30"/>
      <c r="B38" s="31"/>
      <c r="C38" s="30"/>
      <c r="D38" s="30"/>
      <c r="E38" s="30"/>
      <c r="F38" s="30"/>
      <c r="G38" s="30"/>
      <c r="H38" s="30"/>
      <c r="I38" s="30"/>
      <c r="J38" s="30"/>
      <c r="K38" s="30"/>
      <c r="L38" s="43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spans="1:31" s="2" customFormat="1" ht="25.35" customHeight="1">
      <c r="A39" s="30"/>
      <c r="B39" s="31"/>
      <c r="C39" s="103"/>
      <c r="D39" s="115" t="s">
        <v>46</v>
      </c>
      <c r="E39" s="61"/>
      <c r="F39" s="61"/>
      <c r="G39" s="116" t="s">
        <v>47</v>
      </c>
      <c r="H39" s="117" t="s">
        <v>48</v>
      </c>
      <c r="I39" s="61"/>
      <c r="J39" s="118">
        <f>SUM(J30:J37)</f>
        <v>0</v>
      </c>
      <c r="K39" s="119"/>
      <c r="L39" s="43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</row>
    <row r="40" spans="1:31" s="2" customFormat="1" ht="14.45" customHeight="1">
      <c r="A40" s="30"/>
      <c r="B40" s="31"/>
      <c r="C40" s="30"/>
      <c r="D40" s="30"/>
      <c r="E40" s="30"/>
      <c r="F40" s="30"/>
      <c r="G40" s="30"/>
      <c r="H40" s="30"/>
      <c r="I40" s="30"/>
      <c r="J40" s="30"/>
      <c r="K40" s="30"/>
      <c r="L40" s="43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3"/>
      <c r="D50" s="44" t="s">
        <v>49</v>
      </c>
      <c r="E50" s="45"/>
      <c r="F50" s="45"/>
      <c r="G50" s="44" t="s">
        <v>50</v>
      </c>
      <c r="H50" s="45"/>
      <c r="I50" s="45"/>
      <c r="J50" s="45"/>
      <c r="K50" s="45"/>
      <c r="L50" s="43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30"/>
      <c r="B61" s="31"/>
      <c r="C61" s="30"/>
      <c r="D61" s="46" t="s">
        <v>51</v>
      </c>
      <c r="E61" s="33"/>
      <c r="F61" s="120" t="s">
        <v>52</v>
      </c>
      <c r="G61" s="46" t="s">
        <v>51</v>
      </c>
      <c r="H61" s="33"/>
      <c r="I61" s="33"/>
      <c r="J61" s="121" t="s">
        <v>52</v>
      </c>
      <c r="K61" s="33"/>
      <c r="L61" s="43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30"/>
      <c r="B65" s="31"/>
      <c r="C65" s="30"/>
      <c r="D65" s="44" t="s">
        <v>53</v>
      </c>
      <c r="E65" s="47"/>
      <c r="F65" s="47"/>
      <c r="G65" s="44" t="s">
        <v>54</v>
      </c>
      <c r="H65" s="47"/>
      <c r="I65" s="47"/>
      <c r="J65" s="47"/>
      <c r="K65" s="47"/>
      <c r="L65" s="43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30"/>
      <c r="B76" s="31"/>
      <c r="C76" s="30"/>
      <c r="D76" s="46" t="s">
        <v>51</v>
      </c>
      <c r="E76" s="33"/>
      <c r="F76" s="120" t="s">
        <v>52</v>
      </c>
      <c r="G76" s="46" t="s">
        <v>51</v>
      </c>
      <c r="H76" s="33"/>
      <c r="I76" s="33"/>
      <c r="J76" s="121" t="s">
        <v>52</v>
      </c>
      <c r="K76" s="33"/>
      <c r="L76" s="43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</row>
    <row r="77" spans="1:31" s="2" customFormat="1" ht="14.45" customHeight="1">
      <c r="A77" s="30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3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</row>
    <row r="81" spans="1:47" s="2" customFormat="1" ht="6.95" customHeight="1">
      <c r="A81" s="30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43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</row>
    <row r="82" spans="1:47" s="2" customFormat="1" ht="24.95" customHeight="1">
      <c r="A82" s="30"/>
      <c r="B82" s="31"/>
      <c r="C82" s="18" t="s">
        <v>103</v>
      </c>
      <c r="D82" s="30"/>
      <c r="E82" s="30"/>
      <c r="F82" s="30"/>
      <c r="G82" s="30"/>
      <c r="H82" s="30"/>
      <c r="I82" s="30"/>
      <c r="J82" s="30"/>
      <c r="K82" s="30"/>
      <c r="L82" s="43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pans="1:47" s="2" customFormat="1" ht="6.95" customHeight="1">
      <c r="A83" s="30"/>
      <c r="B83" s="31"/>
      <c r="C83" s="30"/>
      <c r="D83" s="30"/>
      <c r="E83" s="30"/>
      <c r="F83" s="30"/>
      <c r="G83" s="30"/>
      <c r="H83" s="30"/>
      <c r="I83" s="30"/>
      <c r="J83" s="30"/>
      <c r="K83" s="30"/>
      <c r="L83" s="43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</row>
    <row r="84" spans="1:47" s="2" customFormat="1" ht="12" customHeight="1">
      <c r="A84" s="30"/>
      <c r="B84" s="31"/>
      <c r="C84" s="24" t="s">
        <v>15</v>
      </c>
      <c r="D84" s="30"/>
      <c r="E84" s="30"/>
      <c r="F84" s="30"/>
      <c r="G84" s="30"/>
      <c r="H84" s="30"/>
      <c r="I84" s="30"/>
      <c r="J84" s="30"/>
      <c r="K84" s="30"/>
      <c r="L84" s="43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</row>
    <row r="85" spans="1:47" s="2" customFormat="1" ht="16.5" customHeight="1">
      <c r="A85" s="30"/>
      <c r="B85" s="31"/>
      <c r="C85" s="30"/>
      <c r="D85" s="30"/>
      <c r="E85" s="236" t="str">
        <f>E7</f>
        <v>MURÁNSKA DLHÁ LÚKA - Chodník pozdĺž cesty II/532</v>
      </c>
      <c r="F85" s="237"/>
      <c r="G85" s="237"/>
      <c r="H85" s="237"/>
      <c r="I85" s="30"/>
      <c r="J85" s="30"/>
      <c r="K85" s="30"/>
      <c r="L85" s="43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</row>
    <row r="86" spans="1:47" s="2" customFormat="1" ht="12" customHeight="1">
      <c r="A86" s="30"/>
      <c r="B86" s="31"/>
      <c r="C86" s="24" t="s">
        <v>101</v>
      </c>
      <c r="D86" s="30"/>
      <c r="E86" s="30"/>
      <c r="F86" s="30"/>
      <c r="G86" s="30"/>
      <c r="H86" s="30"/>
      <c r="I86" s="30"/>
      <c r="J86" s="30"/>
      <c r="K86" s="30"/>
      <c r="L86" s="43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</row>
    <row r="87" spans="1:47" s="2" customFormat="1" ht="16.5" customHeight="1">
      <c r="A87" s="30"/>
      <c r="B87" s="31"/>
      <c r="C87" s="30"/>
      <c r="D87" s="30"/>
      <c r="E87" s="226" t="str">
        <f>E9</f>
        <v>1 - Chodník</v>
      </c>
      <c r="F87" s="235"/>
      <c r="G87" s="235"/>
      <c r="H87" s="235"/>
      <c r="I87" s="30"/>
      <c r="J87" s="30"/>
      <c r="K87" s="30"/>
      <c r="L87" s="43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</row>
    <row r="88" spans="1:47" s="2" customFormat="1" ht="6.95" customHeight="1">
      <c r="A88" s="30"/>
      <c r="B88" s="31"/>
      <c r="C88" s="30"/>
      <c r="D88" s="30"/>
      <c r="E88" s="30"/>
      <c r="F88" s="30"/>
      <c r="G88" s="30"/>
      <c r="H88" s="30"/>
      <c r="I88" s="30"/>
      <c r="J88" s="30"/>
      <c r="K88" s="30"/>
      <c r="L88" s="43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</row>
    <row r="89" spans="1:47" s="2" customFormat="1" ht="12" customHeight="1">
      <c r="A89" s="30"/>
      <c r="B89" s="31"/>
      <c r="C89" s="24" t="s">
        <v>19</v>
      </c>
      <c r="D89" s="30"/>
      <c r="E89" s="30"/>
      <c r="F89" s="22" t="str">
        <f>F12</f>
        <v>k.ú. Muránska Dlhá Lúka</v>
      </c>
      <c r="G89" s="30"/>
      <c r="H89" s="30"/>
      <c r="I89" s="24" t="s">
        <v>21</v>
      </c>
      <c r="J89" s="56">
        <f>IF(J12="","",J12)</f>
        <v>0</v>
      </c>
      <c r="K89" s="30"/>
      <c r="L89" s="43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</row>
    <row r="90" spans="1:47" s="2" customFormat="1" ht="6.95" customHeight="1">
      <c r="A90" s="30"/>
      <c r="B90" s="31"/>
      <c r="C90" s="30"/>
      <c r="D90" s="30"/>
      <c r="E90" s="30"/>
      <c r="F90" s="30"/>
      <c r="G90" s="30"/>
      <c r="H90" s="30"/>
      <c r="I90" s="30"/>
      <c r="J90" s="30"/>
      <c r="K90" s="30"/>
      <c r="L90" s="43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</row>
    <row r="91" spans="1:47" s="2" customFormat="1" ht="15.2" customHeight="1">
      <c r="A91" s="30"/>
      <c r="B91" s="31"/>
      <c r="C91" s="24" t="s">
        <v>22</v>
      </c>
      <c r="D91" s="30"/>
      <c r="E91" s="30"/>
      <c r="F91" s="22" t="str">
        <f>E15</f>
        <v>Obec Muránska Dlhá Lúka</v>
      </c>
      <c r="G91" s="30"/>
      <c r="H91" s="30"/>
      <c r="I91" s="24" t="s">
        <v>28</v>
      </c>
      <c r="J91" s="27" t="str">
        <f>E21</f>
        <v>Ing. Vladimír Rojík</v>
      </c>
      <c r="K91" s="30"/>
      <c r="L91" s="43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</row>
    <row r="92" spans="1:47" s="2" customFormat="1" ht="15.2" customHeight="1">
      <c r="A92" s="30"/>
      <c r="B92" s="31"/>
      <c r="C92" s="24" t="s">
        <v>26</v>
      </c>
      <c r="D92" s="30"/>
      <c r="E92" s="30"/>
      <c r="F92" s="22" t="str">
        <f>IF(E18="","",E18)</f>
        <v>Vyplň údaj</v>
      </c>
      <c r="G92" s="30"/>
      <c r="H92" s="30"/>
      <c r="I92" s="24" t="s">
        <v>31</v>
      </c>
      <c r="J92" s="27" t="str">
        <f>E24</f>
        <v xml:space="preserve"> </v>
      </c>
      <c r="K92" s="30"/>
      <c r="L92" s="43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</row>
    <row r="93" spans="1:47" s="2" customFormat="1" ht="10.35" customHeight="1">
      <c r="A93" s="30"/>
      <c r="B93" s="31"/>
      <c r="C93" s="30"/>
      <c r="D93" s="30"/>
      <c r="E93" s="30"/>
      <c r="F93" s="30"/>
      <c r="G93" s="30"/>
      <c r="H93" s="30"/>
      <c r="I93" s="30"/>
      <c r="J93" s="30"/>
      <c r="K93" s="30"/>
      <c r="L93" s="43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</row>
    <row r="94" spans="1:47" s="2" customFormat="1" ht="29.25" customHeight="1">
      <c r="A94" s="30"/>
      <c r="B94" s="31"/>
      <c r="C94" s="122" t="s">
        <v>104</v>
      </c>
      <c r="D94" s="103"/>
      <c r="E94" s="103"/>
      <c r="F94" s="103"/>
      <c r="G94" s="103"/>
      <c r="H94" s="103"/>
      <c r="I94" s="103"/>
      <c r="J94" s="123" t="s">
        <v>105</v>
      </c>
      <c r="K94" s="103"/>
      <c r="L94" s="43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</row>
    <row r="95" spans="1:47" s="2" customFormat="1" ht="10.35" customHeight="1">
      <c r="A95" s="30"/>
      <c r="B95" s="31"/>
      <c r="C95" s="30"/>
      <c r="D95" s="30"/>
      <c r="E95" s="30"/>
      <c r="F95" s="30"/>
      <c r="G95" s="30"/>
      <c r="H95" s="30"/>
      <c r="I95" s="30"/>
      <c r="J95" s="30"/>
      <c r="K95" s="30"/>
      <c r="L95" s="43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</row>
    <row r="96" spans="1:47" s="2" customFormat="1" ht="22.9" customHeight="1">
      <c r="A96" s="30"/>
      <c r="B96" s="31"/>
      <c r="C96" s="124" t="s">
        <v>106</v>
      </c>
      <c r="D96" s="30"/>
      <c r="E96" s="30"/>
      <c r="F96" s="30"/>
      <c r="G96" s="30"/>
      <c r="H96" s="30"/>
      <c r="I96" s="30"/>
      <c r="J96" s="72">
        <f>J122</f>
        <v>0</v>
      </c>
      <c r="K96" s="30"/>
      <c r="L96" s="43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U96" s="14" t="s">
        <v>107</v>
      </c>
    </row>
    <row r="97" spans="1:31" s="9" customFormat="1" ht="24.95" customHeight="1">
      <c r="B97" s="125"/>
      <c r="D97" s="126" t="s">
        <v>108</v>
      </c>
      <c r="E97" s="127"/>
      <c r="F97" s="127"/>
      <c r="G97" s="127"/>
      <c r="H97" s="127"/>
      <c r="I97" s="127"/>
      <c r="J97" s="128">
        <f>J123</f>
        <v>0</v>
      </c>
      <c r="L97" s="125"/>
    </row>
    <row r="98" spans="1:31" s="10" customFormat="1" ht="19.899999999999999" customHeight="1">
      <c r="B98" s="129"/>
      <c r="D98" s="130" t="s">
        <v>109</v>
      </c>
      <c r="E98" s="131"/>
      <c r="F98" s="131"/>
      <c r="G98" s="131"/>
      <c r="H98" s="131"/>
      <c r="I98" s="131"/>
      <c r="J98" s="132">
        <f>J124</f>
        <v>0</v>
      </c>
      <c r="L98" s="129"/>
    </row>
    <row r="99" spans="1:31" s="10" customFormat="1" ht="19.899999999999999" customHeight="1">
      <c r="B99" s="129"/>
      <c r="D99" s="130" t="s">
        <v>110</v>
      </c>
      <c r="E99" s="131"/>
      <c r="F99" s="131"/>
      <c r="G99" s="131"/>
      <c r="H99" s="131"/>
      <c r="I99" s="131"/>
      <c r="J99" s="132">
        <f>J137</f>
        <v>0</v>
      </c>
      <c r="L99" s="129"/>
    </row>
    <row r="100" spans="1:31" s="10" customFormat="1" ht="19.899999999999999" customHeight="1">
      <c r="B100" s="129"/>
      <c r="D100" s="130" t="s">
        <v>111</v>
      </c>
      <c r="E100" s="131"/>
      <c r="F100" s="131"/>
      <c r="G100" s="131"/>
      <c r="H100" s="131"/>
      <c r="I100" s="131"/>
      <c r="J100" s="132">
        <f>J159</f>
        <v>0</v>
      </c>
      <c r="L100" s="129"/>
    </row>
    <row r="101" spans="1:31" s="10" customFormat="1" ht="19.899999999999999" customHeight="1">
      <c r="B101" s="129"/>
      <c r="D101" s="130" t="s">
        <v>112</v>
      </c>
      <c r="E101" s="131"/>
      <c r="F101" s="131"/>
      <c r="G101" s="131"/>
      <c r="H101" s="131"/>
      <c r="I101" s="131"/>
      <c r="J101" s="132">
        <f>J166</f>
        <v>0</v>
      </c>
      <c r="L101" s="129"/>
    </row>
    <row r="102" spans="1:31" s="10" customFormat="1" ht="19.899999999999999" customHeight="1">
      <c r="B102" s="129"/>
      <c r="D102" s="130" t="s">
        <v>113</v>
      </c>
      <c r="E102" s="131"/>
      <c r="F102" s="131"/>
      <c r="G102" s="131"/>
      <c r="H102" s="131"/>
      <c r="I102" s="131"/>
      <c r="J102" s="132">
        <f>J174</f>
        <v>0</v>
      </c>
      <c r="L102" s="129"/>
    </row>
    <row r="103" spans="1:31" s="2" customFormat="1" ht="21.75" customHeight="1">
      <c r="A103" s="30"/>
      <c r="B103" s="31"/>
      <c r="C103" s="30"/>
      <c r="D103" s="30"/>
      <c r="E103" s="30"/>
      <c r="F103" s="30"/>
      <c r="G103" s="30"/>
      <c r="H103" s="30"/>
      <c r="I103" s="30"/>
      <c r="J103" s="30"/>
      <c r="K103" s="30"/>
      <c r="L103" s="43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</row>
    <row r="104" spans="1:31" s="2" customFormat="1" ht="6.95" customHeight="1">
      <c r="A104" s="30"/>
      <c r="B104" s="48"/>
      <c r="C104" s="49"/>
      <c r="D104" s="49"/>
      <c r="E104" s="49"/>
      <c r="F104" s="49"/>
      <c r="G104" s="49"/>
      <c r="H104" s="49"/>
      <c r="I104" s="49"/>
      <c r="J104" s="49"/>
      <c r="K104" s="49"/>
      <c r="L104" s="43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</row>
    <row r="108" spans="1:31" s="2" customFormat="1" ht="6.95" customHeight="1">
      <c r="A108" s="30"/>
      <c r="B108" s="50"/>
      <c r="C108" s="51"/>
      <c r="D108" s="51"/>
      <c r="E108" s="51"/>
      <c r="F108" s="51"/>
      <c r="G108" s="51"/>
      <c r="H108" s="51"/>
      <c r="I108" s="51"/>
      <c r="J108" s="51"/>
      <c r="K108" s="51"/>
      <c r="L108" s="43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</row>
    <row r="109" spans="1:31" s="2" customFormat="1" ht="24.95" customHeight="1">
      <c r="A109" s="30"/>
      <c r="B109" s="31"/>
      <c r="C109" s="18" t="s">
        <v>114</v>
      </c>
      <c r="D109" s="30"/>
      <c r="E109" s="30"/>
      <c r="F109" s="30"/>
      <c r="G109" s="30"/>
      <c r="H109" s="30"/>
      <c r="I109" s="30"/>
      <c r="J109" s="30"/>
      <c r="K109" s="30"/>
      <c r="L109" s="43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</row>
    <row r="110" spans="1:31" s="2" customFormat="1" ht="6.95" customHeight="1">
      <c r="A110" s="30"/>
      <c r="B110" s="31"/>
      <c r="C110" s="30"/>
      <c r="D110" s="30"/>
      <c r="E110" s="30"/>
      <c r="F110" s="30"/>
      <c r="G110" s="30"/>
      <c r="H110" s="30"/>
      <c r="I110" s="30"/>
      <c r="J110" s="30"/>
      <c r="K110" s="30"/>
      <c r="L110" s="43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</row>
    <row r="111" spans="1:31" s="2" customFormat="1" ht="12" customHeight="1">
      <c r="A111" s="30"/>
      <c r="B111" s="31"/>
      <c r="C111" s="24" t="s">
        <v>15</v>
      </c>
      <c r="D111" s="30"/>
      <c r="E111" s="30"/>
      <c r="F111" s="30"/>
      <c r="G111" s="30"/>
      <c r="H111" s="30"/>
      <c r="I111" s="30"/>
      <c r="J111" s="30"/>
      <c r="K111" s="30"/>
      <c r="L111" s="43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</row>
    <row r="112" spans="1:31" s="2" customFormat="1" ht="16.5" customHeight="1">
      <c r="A112" s="30"/>
      <c r="B112" s="31"/>
      <c r="C112" s="30"/>
      <c r="D112" s="30"/>
      <c r="E112" s="236" t="str">
        <f>E7</f>
        <v>MURÁNSKA DLHÁ LÚKA - Chodník pozdĺž cesty II/532</v>
      </c>
      <c r="F112" s="237"/>
      <c r="G112" s="237"/>
      <c r="H112" s="237"/>
      <c r="I112" s="30"/>
      <c r="J112" s="30"/>
      <c r="K112" s="30"/>
      <c r="L112" s="43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</row>
    <row r="113" spans="1:65" s="2" customFormat="1" ht="12" customHeight="1">
      <c r="A113" s="30"/>
      <c r="B113" s="31"/>
      <c r="C113" s="24" t="s">
        <v>101</v>
      </c>
      <c r="D113" s="30"/>
      <c r="E113" s="30"/>
      <c r="F113" s="30"/>
      <c r="G113" s="30"/>
      <c r="H113" s="30"/>
      <c r="I113" s="30"/>
      <c r="J113" s="30"/>
      <c r="K113" s="30"/>
      <c r="L113" s="43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</row>
    <row r="114" spans="1:65" s="2" customFormat="1" ht="16.5" customHeight="1">
      <c r="A114" s="30"/>
      <c r="B114" s="31"/>
      <c r="C114" s="30"/>
      <c r="D114" s="30"/>
      <c r="E114" s="226" t="str">
        <f>E9</f>
        <v>1 - Chodník</v>
      </c>
      <c r="F114" s="235"/>
      <c r="G114" s="235"/>
      <c r="H114" s="235"/>
      <c r="I114" s="30"/>
      <c r="J114" s="30"/>
      <c r="K114" s="30"/>
      <c r="L114" s="43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</row>
    <row r="115" spans="1:65" s="2" customFormat="1" ht="6.95" customHeight="1">
      <c r="A115" s="30"/>
      <c r="B115" s="31"/>
      <c r="C115" s="30"/>
      <c r="D115" s="30"/>
      <c r="E115" s="30"/>
      <c r="F115" s="30"/>
      <c r="G115" s="30"/>
      <c r="H115" s="30"/>
      <c r="I115" s="30"/>
      <c r="J115" s="30"/>
      <c r="K115" s="30"/>
      <c r="L115" s="43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</row>
    <row r="116" spans="1:65" s="2" customFormat="1" ht="12" customHeight="1">
      <c r="A116" s="30"/>
      <c r="B116" s="31"/>
      <c r="C116" s="24" t="s">
        <v>19</v>
      </c>
      <c r="D116" s="30"/>
      <c r="E116" s="30"/>
      <c r="F116" s="22" t="str">
        <f>F12</f>
        <v>k.ú. Muránska Dlhá Lúka</v>
      </c>
      <c r="G116" s="30"/>
      <c r="H116" s="30"/>
      <c r="I116" s="24" t="s">
        <v>21</v>
      </c>
      <c r="J116" s="56">
        <f>IF(J12="","",J12)</f>
        <v>0</v>
      </c>
      <c r="K116" s="30"/>
      <c r="L116" s="43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</row>
    <row r="117" spans="1:65" s="2" customFormat="1" ht="6.95" customHeight="1">
      <c r="A117" s="30"/>
      <c r="B117" s="31"/>
      <c r="C117" s="30"/>
      <c r="D117" s="30"/>
      <c r="E117" s="30"/>
      <c r="F117" s="30"/>
      <c r="G117" s="30"/>
      <c r="H117" s="30"/>
      <c r="I117" s="30"/>
      <c r="J117" s="30"/>
      <c r="K117" s="30"/>
      <c r="L117" s="43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</row>
    <row r="118" spans="1:65" s="2" customFormat="1" ht="15.2" customHeight="1">
      <c r="A118" s="30"/>
      <c r="B118" s="31"/>
      <c r="C118" s="24" t="s">
        <v>22</v>
      </c>
      <c r="D118" s="30"/>
      <c r="E118" s="30"/>
      <c r="F118" s="22" t="str">
        <f>E15</f>
        <v>Obec Muránska Dlhá Lúka</v>
      </c>
      <c r="G118" s="30"/>
      <c r="H118" s="30"/>
      <c r="I118" s="24" t="s">
        <v>28</v>
      </c>
      <c r="J118" s="27" t="str">
        <f>E21</f>
        <v>Ing. Vladimír Rojík</v>
      </c>
      <c r="K118" s="30"/>
      <c r="L118" s="43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</row>
    <row r="119" spans="1:65" s="2" customFormat="1" ht="15.2" customHeight="1">
      <c r="A119" s="30"/>
      <c r="B119" s="31"/>
      <c r="C119" s="24" t="s">
        <v>26</v>
      </c>
      <c r="D119" s="30"/>
      <c r="E119" s="30"/>
      <c r="F119" s="22" t="str">
        <f>IF(E18="","",E18)</f>
        <v>Vyplň údaj</v>
      </c>
      <c r="G119" s="30"/>
      <c r="H119" s="30"/>
      <c r="I119" s="24" t="s">
        <v>31</v>
      </c>
      <c r="J119" s="27" t="str">
        <f>E24</f>
        <v xml:space="preserve"> </v>
      </c>
      <c r="K119" s="30"/>
      <c r="L119" s="43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</row>
    <row r="120" spans="1:65" s="2" customFormat="1" ht="10.35" customHeight="1">
      <c r="A120" s="30"/>
      <c r="B120" s="31"/>
      <c r="C120" s="30"/>
      <c r="D120" s="30"/>
      <c r="E120" s="30"/>
      <c r="F120" s="30"/>
      <c r="G120" s="30"/>
      <c r="H120" s="30"/>
      <c r="I120" s="30"/>
      <c r="J120" s="30"/>
      <c r="K120" s="30"/>
      <c r="L120" s="43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</row>
    <row r="121" spans="1:65" s="11" customFormat="1" ht="29.25" customHeight="1">
      <c r="A121" s="133"/>
      <c r="B121" s="134"/>
      <c r="C121" s="135" t="s">
        <v>115</v>
      </c>
      <c r="D121" s="136" t="s">
        <v>61</v>
      </c>
      <c r="E121" s="136" t="s">
        <v>57</v>
      </c>
      <c r="F121" s="136" t="s">
        <v>58</v>
      </c>
      <c r="G121" s="136" t="s">
        <v>116</v>
      </c>
      <c r="H121" s="136" t="s">
        <v>117</v>
      </c>
      <c r="I121" s="136" t="s">
        <v>118</v>
      </c>
      <c r="J121" s="137" t="s">
        <v>105</v>
      </c>
      <c r="K121" s="138" t="s">
        <v>119</v>
      </c>
      <c r="L121" s="139"/>
      <c r="M121" s="63" t="s">
        <v>1</v>
      </c>
      <c r="N121" s="64" t="s">
        <v>40</v>
      </c>
      <c r="O121" s="64" t="s">
        <v>120</v>
      </c>
      <c r="P121" s="64" t="s">
        <v>121</v>
      </c>
      <c r="Q121" s="64" t="s">
        <v>122</v>
      </c>
      <c r="R121" s="64" t="s">
        <v>123</v>
      </c>
      <c r="S121" s="64" t="s">
        <v>124</v>
      </c>
      <c r="T121" s="65" t="s">
        <v>125</v>
      </c>
      <c r="U121" s="133"/>
      <c r="V121" s="133"/>
      <c r="W121" s="133"/>
      <c r="X121" s="133"/>
      <c r="Y121" s="133"/>
      <c r="Z121" s="133"/>
      <c r="AA121" s="133"/>
      <c r="AB121" s="133"/>
      <c r="AC121" s="133"/>
      <c r="AD121" s="133"/>
      <c r="AE121" s="133"/>
    </row>
    <row r="122" spans="1:65" s="2" customFormat="1" ht="22.9" customHeight="1">
      <c r="A122" s="30"/>
      <c r="B122" s="31"/>
      <c r="C122" s="70" t="s">
        <v>106</v>
      </c>
      <c r="D122" s="30"/>
      <c r="E122" s="30"/>
      <c r="F122" s="30"/>
      <c r="G122" s="30"/>
      <c r="H122" s="30"/>
      <c r="I122" s="30"/>
      <c r="J122" s="140">
        <f>BK122</f>
        <v>0</v>
      </c>
      <c r="K122" s="30"/>
      <c r="L122" s="31"/>
      <c r="M122" s="66"/>
      <c r="N122" s="57"/>
      <c r="O122" s="67"/>
      <c r="P122" s="141">
        <f>P123</f>
        <v>0</v>
      </c>
      <c r="Q122" s="67"/>
      <c r="R122" s="141">
        <f>R123</f>
        <v>1013.4762569000002</v>
      </c>
      <c r="S122" s="67"/>
      <c r="T122" s="142">
        <f>T123</f>
        <v>154.1875</v>
      </c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T122" s="14" t="s">
        <v>75</v>
      </c>
      <c r="AU122" s="14" t="s">
        <v>107</v>
      </c>
      <c r="BK122" s="143">
        <f>BK123</f>
        <v>0</v>
      </c>
    </row>
    <row r="123" spans="1:65" s="12" customFormat="1" ht="25.9" customHeight="1">
      <c r="B123" s="144"/>
      <c r="D123" s="145" t="s">
        <v>75</v>
      </c>
      <c r="E123" s="146" t="s">
        <v>126</v>
      </c>
      <c r="F123" s="146" t="s">
        <v>127</v>
      </c>
      <c r="I123" s="147"/>
      <c r="J123" s="148">
        <f>BK123</f>
        <v>0</v>
      </c>
      <c r="L123" s="144"/>
      <c r="M123" s="149"/>
      <c r="N123" s="150"/>
      <c r="O123" s="150"/>
      <c r="P123" s="151">
        <f>P124+P137+P159+P166+P174</f>
        <v>0</v>
      </c>
      <c r="Q123" s="150"/>
      <c r="R123" s="151">
        <f>R124+R137+R159+R166+R174</f>
        <v>1013.4762569000002</v>
      </c>
      <c r="S123" s="150"/>
      <c r="T123" s="152">
        <f>T124+T137+T159+T166+T174</f>
        <v>154.1875</v>
      </c>
      <c r="AR123" s="145" t="s">
        <v>81</v>
      </c>
      <c r="AT123" s="153" t="s">
        <v>75</v>
      </c>
      <c r="AU123" s="153" t="s">
        <v>76</v>
      </c>
      <c r="AY123" s="145" t="s">
        <v>128</v>
      </c>
      <c r="BK123" s="154">
        <f>BK124+BK137+BK159+BK166+BK174</f>
        <v>0</v>
      </c>
    </row>
    <row r="124" spans="1:65" s="12" customFormat="1" ht="22.9" customHeight="1">
      <c r="B124" s="144"/>
      <c r="D124" s="145" t="s">
        <v>75</v>
      </c>
      <c r="E124" s="155" t="s">
        <v>81</v>
      </c>
      <c r="F124" s="155" t="s">
        <v>129</v>
      </c>
      <c r="I124" s="147"/>
      <c r="J124" s="156">
        <f>BK124</f>
        <v>0</v>
      </c>
      <c r="L124" s="144"/>
      <c r="M124" s="149"/>
      <c r="N124" s="150"/>
      <c r="O124" s="150"/>
      <c r="P124" s="151">
        <f>SUM(P125:P136)</f>
        <v>0</v>
      </c>
      <c r="Q124" s="150"/>
      <c r="R124" s="151">
        <f>SUM(R125:R136)</f>
        <v>4.4420000000000006E-3</v>
      </c>
      <c r="S124" s="150"/>
      <c r="T124" s="152">
        <f>SUM(T125:T136)</f>
        <v>154.1875</v>
      </c>
      <c r="AR124" s="145" t="s">
        <v>81</v>
      </c>
      <c r="AT124" s="153" t="s">
        <v>75</v>
      </c>
      <c r="AU124" s="153" t="s">
        <v>81</v>
      </c>
      <c r="AY124" s="145" t="s">
        <v>128</v>
      </c>
      <c r="BK124" s="154">
        <f>SUM(BK125:BK136)</f>
        <v>0</v>
      </c>
    </row>
    <row r="125" spans="1:65" s="2" customFormat="1" ht="24.2" customHeight="1">
      <c r="A125" s="30"/>
      <c r="B125" s="157"/>
      <c r="C125" s="158" t="s">
        <v>81</v>
      </c>
      <c r="D125" s="158" t="s">
        <v>130</v>
      </c>
      <c r="E125" s="159" t="s">
        <v>131</v>
      </c>
      <c r="F125" s="160" t="s">
        <v>132</v>
      </c>
      <c r="G125" s="161" t="s">
        <v>133</v>
      </c>
      <c r="H125" s="162">
        <v>47.5</v>
      </c>
      <c r="I125" s="163"/>
      <c r="J125" s="164">
        <f t="shared" ref="J125:J136" si="0">ROUND(I125*H125,2)</f>
        <v>0</v>
      </c>
      <c r="K125" s="165"/>
      <c r="L125" s="31"/>
      <c r="M125" s="166" t="s">
        <v>1</v>
      </c>
      <c r="N125" s="167" t="s">
        <v>42</v>
      </c>
      <c r="O125" s="59"/>
      <c r="P125" s="168">
        <f t="shared" ref="P125:P136" si="1">O125*H125</f>
        <v>0</v>
      </c>
      <c r="Q125" s="168">
        <v>0</v>
      </c>
      <c r="R125" s="168">
        <f t="shared" ref="R125:R136" si="2">Q125*H125</f>
        <v>0</v>
      </c>
      <c r="S125" s="168">
        <v>0.625</v>
      </c>
      <c r="T125" s="169">
        <f t="shared" ref="T125:T136" si="3">S125*H125</f>
        <v>29.6875</v>
      </c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R125" s="170" t="s">
        <v>134</v>
      </c>
      <c r="AT125" s="170" t="s">
        <v>130</v>
      </c>
      <c r="AU125" s="170" t="s">
        <v>85</v>
      </c>
      <c r="AY125" s="14" t="s">
        <v>128</v>
      </c>
      <c r="BE125" s="98">
        <f t="shared" ref="BE125:BE136" si="4">IF(N125="základná",J125,0)</f>
        <v>0</v>
      </c>
      <c r="BF125" s="98">
        <f t="shared" ref="BF125:BF136" si="5">IF(N125="znížená",J125,0)</f>
        <v>0</v>
      </c>
      <c r="BG125" s="98">
        <f t="shared" ref="BG125:BG136" si="6">IF(N125="zákl. prenesená",J125,0)</f>
        <v>0</v>
      </c>
      <c r="BH125" s="98">
        <f t="shared" ref="BH125:BH136" si="7">IF(N125="zníž. prenesená",J125,0)</f>
        <v>0</v>
      </c>
      <c r="BI125" s="98">
        <f t="shared" ref="BI125:BI136" si="8">IF(N125="nulová",J125,0)</f>
        <v>0</v>
      </c>
      <c r="BJ125" s="14" t="s">
        <v>85</v>
      </c>
      <c r="BK125" s="98">
        <f t="shared" ref="BK125:BK136" si="9">ROUND(I125*H125,2)</f>
        <v>0</v>
      </c>
      <c r="BL125" s="14" t="s">
        <v>134</v>
      </c>
      <c r="BM125" s="170" t="s">
        <v>135</v>
      </c>
    </row>
    <row r="126" spans="1:65" s="2" customFormat="1" ht="33" customHeight="1">
      <c r="A126" s="30"/>
      <c r="B126" s="157"/>
      <c r="C126" s="158" t="s">
        <v>85</v>
      </c>
      <c r="D126" s="158" t="s">
        <v>130</v>
      </c>
      <c r="E126" s="159" t="s">
        <v>136</v>
      </c>
      <c r="F126" s="160" t="s">
        <v>137</v>
      </c>
      <c r="G126" s="161" t="s">
        <v>133</v>
      </c>
      <c r="H126" s="162">
        <v>249</v>
      </c>
      <c r="I126" s="163"/>
      <c r="J126" s="164">
        <f t="shared" si="0"/>
        <v>0</v>
      </c>
      <c r="K126" s="165"/>
      <c r="L126" s="31"/>
      <c r="M126" s="166" t="s">
        <v>1</v>
      </c>
      <c r="N126" s="167" t="s">
        <v>42</v>
      </c>
      <c r="O126" s="59"/>
      <c r="P126" s="168">
        <f t="shared" si="1"/>
        <v>0</v>
      </c>
      <c r="Q126" s="168">
        <v>0</v>
      </c>
      <c r="R126" s="168">
        <f t="shared" si="2"/>
        <v>0</v>
      </c>
      <c r="S126" s="168">
        <v>0.5</v>
      </c>
      <c r="T126" s="169">
        <f t="shared" si="3"/>
        <v>124.5</v>
      </c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R126" s="170" t="s">
        <v>134</v>
      </c>
      <c r="AT126" s="170" t="s">
        <v>130</v>
      </c>
      <c r="AU126" s="170" t="s">
        <v>85</v>
      </c>
      <c r="AY126" s="14" t="s">
        <v>128</v>
      </c>
      <c r="BE126" s="98">
        <f t="shared" si="4"/>
        <v>0</v>
      </c>
      <c r="BF126" s="98">
        <f t="shared" si="5"/>
        <v>0</v>
      </c>
      <c r="BG126" s="98">
        <f t="shared" si="6"/>
        <v>0</v>
      </c>
      <c r="BH126" s="98">
        <f t="shared" si="7"/>
        <v>0</v>
      </c>
      <c r="BI126" s="98">
        <f t="shared" si="8"/>
        <v>0</v>
      </c>
      <c r="BJ126" s="14" t="s">
        <v>85</v>
      </c>
      <c r="BK126" s="98">
        <f t="shared" si="9"/>
        <v>0</v>
      </c>
      <c r="BL126" s="14" t="s">
        <v>134</v>
      </c>
      <c r="BM126" s="170" t="s">
        <v>138</v>
      </c>
    </row>
    <row r="127" spans="1:65" s="2" customFormat="1" ht="33" customHeight="1">
      <c r="A127" s="30"/>
      <c r="B127" s="157"/>
      <c r="C127" s="158" t="s">
        <v>88</v>
      </c>
      <c r="D127" s="158" t="s">
        <v>130</v>
      </c>
      <c r="E127" s="159" t="s">
        <v>139</v>
      </c>
      <c r="F127" s="160" t="s">
        <v>140</v>
      </c>
      <c r="G127" s="161" t="s">
        <v>141</v>
      </c>
      <c r="H127" s="162">
        <v>79.688000000000002</v>
      </c>
      <c r="I127" s="163"/>
      <c r="J127" s="164">
        <f t="shared" si="0"/>
        <v>0</v>
      </c>
      <c r="K127" s="165"/>
      <c r="L127" s="31"/>
      <c r="M127" s="166" t="s">
        <v>1</v>
      </c>
      <c r="N127" s="167" t="s">
        <v>42</v>
      </c>
      <c r="O127" s="59"/>
      <c r="P127" s="168">
        <f t="shared" si="1"/>
        <v>0</v>
      </c>
      <c r="Q127" s="168">
        <v>0</v>
      </c>
      <c r="R127" s="168">
        <f t="shared" si="2"/>
        <v>0</v>
      </c>
      <c r="S127" s="168">
        <v>0</v>
      </c>
      <c r="T127" s="169">
        <f t="shared" si="3"/>
        <v>0</v>
      </c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R127" s="170" t="s">
        <v>134</v>
      </c>
      <c r="AT127" s="170" t="s">
        <v>130</v>
      </c>
      <c r="AU127" s="170" t="s">
        <v>85</v>
      </c>
      <c r="AY127" s="14" t="s">
        <v>128</v>
      </c>
      <c r="BE127" s="98">
        <f t="shared" si="4"/>
        <v>0</v>
      </c>
      <c r="BF127" s="98">
        <f t="shared" si="5"/>
        <v>0</v>
      </c>
      <c r="BG127" s="98">
        <f t="shared" si="6"/>
        <v>0</v>
      </c>
      <c r="BH127" s="98">
        <f t="shared" si="7"/>
        <v>0</v>
      </c>
      <c r="BI127" s="98">
        <f t="shared" si="8"/>
        <v>0</v>
      </c>
      <c r="BJ127" s="14" t="s">
        <v>85</v>
      </c>
      <c r="BK127" s="98">
        <f t="shared" si="9"/>
        <v>0</v>
      </c>
      <c r="BL127" s="14" t="s">
        <v>134</v>
      </c>
      <c r="BM127" s="170" t="s">
        <v>142</v>
      </c>
    </row>
    <row r="128" spans="1:65" s="2" customFormat="1" ht="24.2" customHeight="1">
      <c r="A128" s="30"/>
      <c r="B128" s="157"/>
      <c r="C128" s="158" t="s">
        <v>134</v>
      </c>
      <c r="D128" s="158" t="s">
        <v>130</v>
      </c>
      <c r="E128" s="159" t="s">
        <v>143</v>
      </c>
      <c r="F128" s="160" t="s">
        <v>144</v>
      </c>
      <c r="G128" s="161" t="s">
        <v>141</v>
      </c>
      <c r="H128" s="162">
        <v>268.05900000000003</v>
      </c>
      <c r="I128" s="163"/>
      <c r="J128" s="164">
        <f t="shared" si="0"/>
        <v>0</v>
      </c>
      <c r="K128" s="165"/>
      <c r="L128" s="31"/>
      <c r="M128" s="166" t="s">
        <v>1</v>
      </c>
      <c r="N128" s="167" t="s">
        <v>42</v>
      </c>
      <c r="O128" s="59"/>
      <c r="P128" s="168">
        <f t="shared" si="1"/>
        <v>0</v>
      </c>
      <c r="Q128" s="168">
        <v>0</v>
      </c>
      <c r="R128" s="168">
        <f t="shared" si="2"/>
        <v>0</v>
      </c>
      <c r="S128" s="168">
        <v>0</v>
      </c>
      <c r="T128" s="169">
        <f t="shared" si="3"/>
        <v>0</v>
      </c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R128" s="170" t="s">
        <v>134</v>
      </c>
      <c r="AT128" s="170" t="s">
        <v>130</v>
      </c>
      <c r="AU128" s="170" t="s">
        <v>85</v>
      </c>
      <c r="AY128" s="14" t="s">
        <v>128</v>
      </c>
      <c r="BE128" s="98">
        <f t="shared" si="4"/>
        <v>0</v>
      </c>
      <c r="BF128" s="98">
        <f t="shared" si="5"/>
        <v>0</v>
      </c>
      <c r="BG128" s="98">
        <f t="shared" si="6"/>
        <v>0</v>
      </c>
      <c r="BH128" s="98">
        <f t="shared" si="7"/>
        <v>0</v>
      </c>
      <c r="BI128" s="98">
        <f t="shared" si="8"/>
        <v>0</v>
      </c>
      <c r="BJ128" s="14" t="s">
        <v>85</v>
      </c>
      <c r="BK128" s="98">
        <f t="shared" si="9"/>
        <v>0</v>
      </c>
      <c r="BL128" s="14" t="s">
        <v>134</v>
      </c>
      <c r="BM128" s="170" t="s">
        <v>145</v>
      </c>
    </row>
    <row r="129" spans="1:65" s="2" customFormat="1" ht="24.2" customHeight="1">
      <c r="A129" s="30"/>
      <c r="B129" s="157"/>
      <c r="C129" s="158" t="s">
        <v>146</v>
      </c>
      <c r="D129" s="158" t="s">
        <v>130</v>
      </c>
      <c r="E129" s="159" t="s">
        <v>147</v>
      </c>
      <c r="F129" s="160" t="s">
        <v>148</v>
      </c>
      <c r="G129" s="161" t="s">
        <v>141</v>
      </c>
      <c r="H129" s="162">
        <v>80.418000000000006</v>
      </c>
      <c r="I129" s="163"/>
      <c r="J129" s="164">
        <f t="shared" si="0"/>
        <v>0</v>
      </c>
      <c r="K129" s="165"/>
      <c r="L129" s="31"/>
      <c r="M129" s="166" t="s">
        <v>1</v>
      </c>
      <c r="N129" s="167" t="s">
        <v>42</v>
      </c>
      <c r="O129" s="59"/>
      <c r="P129" s="168">
        <f t="shared" si="1"/>
        <v>0</v>
      </c>
      <c r="Q129" s="168">
        <v>0</v>
      </c>
      <c r="R129" s="168">
        <f t="shared" si="2"/>
        <v>0</v>
      </c>
      <c r="S129" s="168">
        <v>0</v>
      </c>
      <c r="T129" s="169">
        <f t="shared" si="3"/>
        <v>0</v>
      </c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R129" s="170" t="s">
        <v>134</v>
      </c>
      <c r="AT129" s="170" t="s">
        <v>130</v>
      </c>
      <c r="AU129" s="170" t="s">
        <v>85</v>
      </c>
      <c r="AY129" s="14" t="s">
        <v>128</v>
      </c>
      <c r="BE129" s="98">
        <f t="shared" si="4"/>
        <v>0</v>
      </c>
      <c r="BF129" s="98">
        <f t="shared" si="5"/>
        <v>0</v>
      </c>
      <c r="BG129" s="98">
        <f t="shared" si="6"/>
        <v>0</v>
      </c>
      <c r="BH129" s="98">
        <f t="shared" si="7"/>
        <v>0</v>
      </c>
      <c r="BI129" s="98">
        <f t="shared" si="8"/>
        <v>0</v>
      </c>
      <c r="BJ129" s="14" t="s">
        <v>85</v>
      </c>
      <c r="BK129" s="98">
        <f t="shared" si="9"/>
        <v>0</v>
      </c>
      <c r="BL129" s="14" t="s">
        <v>134</v>
      </c>
      <c r="BM129" s="170" t="s">
        <v>149</v>
      </c>
    </row>
    <row r="130" spans="1:65" s="2" customFormat="1" ht="37.9" customHeight="1">
      <c r="A130" s="30"/>
      <c r="B130" s="157"/>
      <c r="C130" s="158" t="s">
        <v>150</v>
      </c>
      <c r="D130" s="158" t="s">
        <v>130</v>
      </c>
      <c r="E130" s="159" t="s">
        <v>151</v>
      </c>
      <c r="F130" s="160" t="s">
        <v>152</v>
      </c>
      <c r="G130" s="161" t="s">
        <v>141</v>
      </c>
      <c r="H130" s="162">
        <v>268.05900000000003</v>
      </c>
      <c r="I130" s="163"/>
      <c r="J130" s="164">
        <f t="shared" si="0"/>
        <v>0</v>
      </c>
      <c r="K130" s="165"/>
      <c r="L130" s="31"/>
      <c r="M130" s="166" t="s">
        <v>1</v>
      </c>
      <c r="N130" s="167" t="s">
        <v>42</v>
      </c>
      <c r="O130" s="59"/>
      <c r="P130" s="168">
        <f t="shared" si="1"/>
        <v>0</v>
      </c>
      <c r="Q130" s="168">
        <v>0</v>
      </c>
      <c r="R130" s="168">
        <f t="shared" si="2"/>
        <v>0</v>
      </c>
      <c r="S130" s="168">
        <v>0</v>
      </c>
      <c r="T130" s="169">
        <f t="shared" si="3"/>
        <v>0</v>
      </c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R130" s="170" t="s">
        <v>134</v>
      </c>
      <c r="AT130" s="170" t="s">
        <v>130</v>
      </c>
      <c r="AU130" s="170" t="s">
        <v>85</v>
      </c>
      <c r="AY130" s="14" t="s">
        <v>128</v>
      </c>
      <c r="BE130" s="98">
        <f t="shared" si="4"/>
        <v>0</v>
      </c>
      <c r="BF130" s="98">
        <f t="shared" si="5"/>
        <v>0</v>
      </c>
      <c r="BG130" s="98">
        <f t="shared" si="6"/>
        <v>0</v>
      </c>
      <c r="BH130" s="98">
        <f t="shared" si="7"/>
        <v>0</v>
      </c>
      <c r="BI130" s="98">
        <f t="shared" si="8"/>
        <v>0</v>
      </c>
      <c r="BJ130" s="14" t="s">
        <v>85</v>
      </c>
      <c r="BK130" s="98">
        <f t="shared" si="9"/>
        <v>0</v>
      </c>
      <c r="BL130" s="14" t="s">
        <v>134</v>
      </c>
      <c r="BM130" s="170" t="s">
        <v>153</v>
      </c>
    </row>
    <row r="131" spans="1:65" s="2" customFormat="1" ht="21.75" customHeight="1">
      <c r="A131" s="30"/>
      <c r="B131" s="157"/>
      <c r="C131" s="158" t="s">
        <v>154</v>
      </c>
      <c r="D131" s="158" t="s">
        <v>130</v>
      </c>
      <c r="E131" s="159" t="s">
        <v>155</v>
      </c>
      <c r="F131" s="160" t="s">
        <v>156</v>
      </c>
      <c r="G131" s="161" t="s">
        <v>141</v>
      </c>
      <c r="H131" s="162">
        <v>268.05900000000003</v>
      </c>
      <c r="I131" s="163"/>
      <c r="J131" s="164">
        <f t="shared" si="0"/>
        <v>0</v>
      </c>
      <c r="K131" s="165"/>
      <c r="L131" s="31"/>
      <c r="M131" s="166" t="s">
        <v>1</v>
      </c>
      <c r="N131" s="167" t="s">
        <v>42</v>
      </c>
      <c r="O131" s="59"/>
      <c r="P131" s="168">
        <f t="shared" si="1"/>
        <v>0</v>
      </c>
      <c r="Q131" s="168">
        <v>0</v>
      </c>
      <c r="R131" s="168">
        <f t="shared" si="2"/>
        <v>0</v>
      </c>
      <c r="S131" s="168">
        <v>0</v>
      </c>
      <c r="T131" s="169">
        <f t="shared" si="3"/>
        <v>0</v>
      </c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R131" s="170" t="s">
        <v>134</v>
      </c>
      <c r="AT131" s="170" t="s">
        <v>130</v>
      </c>
      <c r="AU131" s="170" t="s">
        <v>85</v>
      </c>
      <c r="AY131" s="14" t="s">
        <v>128</v>
      </c>
      <c r="BE131" s="98">
        <f t="shared" si="4"/>
        <v>0</v>
      </c>
      <c r="BF131" s="98">
        <f t="shared" si="5"/>
        <v>0</v>
      </c>
      <c r="BG131" s="98">
        <f t="shared" si="6"/>
        <v>0</v>
      </c>
      <c r="BH131" s="98">
        <f t="shared" si="7"/>
        <v>0</v>
      </c>
      <c r="BI131" s="98">
        <f t="shared" si="8"/>
        <v>0</v>
      </c>
      <c r="BJ131" s="14" t="s">
        <v>85</v>
      </c>
      <c r="BK131" s="98">
        <f t="shared" si="9"/>
        <v>0</v>
      </c>
      <c r="BL131" s="14" t="s">
        <v>134</v>
      </c>
      <c r="BM131" s="170" t="s">
        <v>157</v>
      </c>
    </row>
    <row r="132" spans="1:65" s="2" customFormat="1" ht="33" customHeight="1">
      <c r="A132" s="30"/>
      <c r="B132" s="157"/>
      <c r="C132" s="158" t="s">
        <v>158</v>
      </c>
      <c r="D132" s="158" t="s">
        <v>130</v>
      </c>
      <c r="E132" s="159" t="s">
        <v>159</v>
      </c>
      <c r="F132" s="160" t="s">
        <v>160</v>
      </c>
      <c r="G132" s="161" t="s">
        <v>141</v>
      </c>
      <c r="H132" s="162">
        <v>268.05900000000003</v>
      </c>
      <c r="I132" s="163"/>
      <c r="J132" s="164">
        <f t="shared" si="0"/>
        <v>0</v>
      </c>
      <c r="K132" s="165"/>
      <c r="L132" s="31"/>
      <c r="M132" s="166" t="s">
        <v>1</v>
      </c>
      <c r="N132" s="167" t="s">
        <v>42</v>
      </c>
      <c r="O132" s="59"/>
      <c r="P132" s="168">
        <f t="shared" si="1"/>
        <v>0</v>
      </c>
      <c r="Q132" s="168">
        <v>0</v>
      </c>
      <c r="R132" s="168">
        <f t="shared" si="2"/>
        <v>0</v>
      </c>
      <c r="S132" s="168">
        <v>0</v>
      </c>
      <c r="T132" s="169">
        <f t="shared" si="3"/>
        <v>0</v>
      </c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R132" s="170" t="s">
        <v>134</v>
      </c>
      <c r="AT132" s="170" t="s">
        <v>130</v>
      </c>
      <c r="AU132" s="170" t="s">
        <v>85</v>
      </c>
      <c r="AY132" s="14" t="s">
        <v>128</v>
      </c>
      <c r="BE132" s="98">
        <f t="shared" si="4"/>
        <v>0</v>
      </c>
      <c r="BF132" s="98">
        <f t="shared" si="5"/>
        <v>0</v>
      </c>
      <c r="BG132" s="98">
        <f t="shared" si="6"/>
        <v>0</v>
      </c>
      <c r="BH132" s="98">
        <f t="shared" si="7"/>
        <v>0</v>
      </c>
      <c r="BI132" s="98">
        <f t="shared" si="8"/>
        <v>0</v>
      </c>
      <c r="BJ132" s="14" t="s">
        <v>85</v>
      </c>
      <c r="BK132" s="98">
        <f t="shared" si="9"/>
        <v>0</v>
      </c>
      <c r="BL132" s="14" t="s">
        <v>134</v>
      </c>
      <c r="BM132" s="170" t="s">
        <v>161</v>
      </c>
    </row>
    <row r="133" spans="1:65" s="2" customFormat="1" ht="21.75" customHeight="1">
      <c r="A133" s="30"/>
      <c r="B133" s="157"/>
      <c r="C133" s="158" t="s">
        <v>162</v>
      </c>
      <c r="D133" s="158" t="s">
        <v>130</v>
      </c>
      <c r="E133" s="159" t="s">
        <v>163</v>
      </c>
      <c r="F133" s="160" t="s">
        <v>164</v>
      </c>
      <c r="G133" s="161" t="s">
        <v>133</v>
      </c>
      <c r="H133" s="162">
        <v>143.75</v>
      </c>
      <c r="I133" s="163"/>
      <c r="J133" s="164">
        <f t="shared" si="0"/>
        <v>0</v>
      </c>
      <c r="K133" s="165"/>
      <c r="L133" s="31"/>
      <c r="M133" s="166" t="s">
        <v>1</v>
      </c>
      <c r="N133" s="167" t="s">
        <v>42</v>
      </c>
      <c r="O133" s="59"/>
      <c r="P133" s="168">
        <f t="shared" si="1"/>
        <v>0</v>
      </c>
      <c r="Q133" s="168">
        <v>0</v>
      </c>
      <c r="R133" s="168">
        <f t="shared" si="2"/>
        <v>0</v>
      </c>
      <c r="S133" s="168">
        <v>0</v>
      </c>
      <c r="T133" s="169">
        <f t="shared" si="3"/>
        <v>0</v>
      </c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R133" s="170" t="s">
        <v>134</v>
      </c>
      <c r="AT133" s="170" t="s">
        <v>130</v>
      </c>
      <c r="AU133" s="170" t="s">
        <v>85</v>
      </c>
      <c r="AY133" s="14" t="s">
        <v>128</v>
      </c>
      <c r="BE133" s="98">
        <f t="shared" si="4"/>
        <v>0</v>
      </c>
      <c r="BF133" s="98">
        <f t="shared" si="5"/>
        <v>0</v>
      </c>
      <c r="BG133" s="98">
        <f t="shared" si="6"/>
        <v>0</v>
      </c>
      <c r="BH133" s="98">
        <f t="shared" si="7"/>
        <v>0</v>
      </c>
      <c r="BI133" s="98">
        <f t="shared" si="8"/>
        <v>0</v>
      </c>
      <c r="BJ133" s="14" t="s">
        <v>85</v>
      </c>
      <c r="BK133" s="98">
        <f t="shared" si="9"/>
        <v>0</v>
      </c>
      <c r="BL133" s="14" t="s">
        <v>134</v>
      </c>
      <c r="BM133" s="170" t="s">
        <v>165</v>
      </c>
    </row>
    <row r="134" spans="1:65" s="2" customFormat="1" ht="16.5" customHeight="1">
      <c r="A134" s="30"/>
      <c r="B134" s="157"/>
      <c r="C134" s="171" t="s">
        <v>166</v>
      </c>
      <c r="D134" s="171" t="s">
        <v>167</v>
      </c>
      <c r="E134" s="172" t="s">
        <v>168</v>
      </c>
      <c r="F134" s="173" t="s">
        <v>169</v>
      </c>
      <c r="G134" s="174" t="s">
        <v>170</v>
      </c>
      <c r="H134" s="175">
        <v>4.4420000000000002</v>
      </c>
      <c r="I134" s="176"/>
      <c r="J134" s="177">
        <f t="shared" si="0"/>
        <v>0</v>
      </c>
      <c r="K134" s="178"/>
      <c r="L134" s="179"/>
      <c r="M134" s="180" t="s">
        <v>1</v>
      </c>
      <c r="N134" s="181" t="s">
        <v>42</v>
      </c>
      <c r="O134" s="59"/>
      <c r="P134" s="168">
        <f t="shared" si="1"/>
        <v>0</v>
      </c>
      <c r="Q134" s="168">
        <v>1E-3</v>
      </c>
      <c r="R134" s="168">
        <f t="shared" si="2"/>
        <v>4.4420000000000006E-3</v>
      </c>
      <c r="S134" s="168">
        <v>0</v>
      </c>
      <c r="T134" s="169">
        <f t="shared" si="3"/>
        <v>0</v>
      </c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R134" s="170" t="s">
        <v>158</v>
      </c>
      <c r="AT134" s="170" t="s">
        <v>167</v>
      </c>
      <c r="AU134" s="170" t="s">
        <v>85</v>
      </c>
      <c r="AY134" s="14" t="s">
        <v>128</v>
      </c>
      <c r="BE134" s="98">
        <f t="shared" si="4"/>
        <v>0</v>
      </c>
      <c r="BF134" s="98">
        <f t="shared" si="5"/>
        <v>0</v>
      </c>
      <c r="BG134" s="98">
        <f t="shared" si="6"/>
        <v>0</v>
      </c>
      <c r="BH134" s="98">
        <f t="shared" si="7"/>
        <v>0</v>
      </c>
      <c r="BI134" s="98">
        <f t="shared" si="8"/>
        <v>0</v>
      </c>
      <c r="BJ134" s="14" t="s">
        <v>85</v>
      </c>
      <c r="BK134" s="98">
        <f t="shared" si="9"/>
        <v>0</v>
      </c>
      <c r="BL134" s="14" t="s">
        <v>134</v>
      </c>
      <c r="BM134" s="170" t="s">
        <v>171</v>
      </c>
    </row>
    <row r="135" spans="1:65" s="2" customFormat="1" ht="21.75" customHeight="1">
      <c r="A135" s="30"/>
      <c r="B135" s="157"/>
      <c r="C135" s="158" t="s">
        <v>172</v>
      </c>
      <c r="D135" s="158" t="s">
        <v>130</v>
      </c>
      <c r="E135" s="159" t="s">
        <v>173</v>
      </c>
      <c r="F135" s="160" t="s">
        <v>174</v>
      </c>
      <c r="G135" s="161" t="s">
        <v>133</v>
      </c>
      <c r="H135" s="162">
        <v>973.75</v>
      </c>
      <c r="I135" s="163"/>
      <c r="J135" s="164">
        <f t="shared" si="0"/>
        <v>0</v>
      </c>
      <c r="K135" s="165"/>
      <c r="L135" s="31"/>
      <c r="M135" s="166" t="s">
        <v>1</v>
      </c>
      <c r="N135" s="167" t="s">
        <v>42</v>
      </c>
      <c r="O135" s="59"/>
      <c r="P135" s="168">
        <f t="shared" si="1"/>
        <v>0</v>
      </c>
      <c r="Q135" s="168">
        <v>0</v>
      </c>
      <c r="R135" s="168">
        <f t="shared" si="2"/>
        <v>0</v>
      </c>
      <c r="S135" s="168">
        <v>0</v>
      </c>
      <c r="T135" s="169">
        <f t="shared" si="3"/>
        <v>0</v>
      </c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R135" s="170" t="s">
        <v>134</v>
      </c>
      <c r="AT135" s="170" t="s">
        <v>130</v>
      </c>
      <c r="AU135" s="170" t="s">
        <v>85</v>
      </c>
      <c r="AY135" s="14" t="s">
        <v>128</v>
      </c>
      <c r="BE135" s="98">
        <f t="shared" si="4"/>
        <v>0</v>
      </c>
      <c r="BF135" s="98">
        <f t="shared" si="5"/>
        <v>0</v>
      </c>
      <c r="BG135" s="98">
        <f t="shared" si="6"/>
        <v>0</v>
      </c>
      <c r="BH135" s="98">
        <f t="shared" si="7"/>
        <v>0</v>
      </c>
      <c r="BI135" s="98">
        <f t="shared" si="8"/>
        <v>0</v>
      </c>
      <c r="BJ135" s="14" t="s">
        <v>85</v>
      </c>
      <c r="BK135" s="98">
        <f t="shared" si="9"/>
        <v>0</v>
      </c>
      <c r="BL135" s="14" t="s">
        <v>134</v>
      </c>
      <c r="BM135" s="170" t="s">
        <v>175</v>
      </c>
    </row>
    <row r="136" spans="1:65" s="2" customFormat="1" ht="24.2" customHeight="1">
      <c r="A136" s="30"/>
      <c r="B136" s="157"/>
      <c r="C136" s="158" t="s">
        <v>176</v>
      </c>
      <c r="D136" s="158" t="s">
        <v>130</v>
      </c>
      <c r="E136" s="159" t="s">
        <v>177</v>
      </c>
      <c r="F136" s="160" t="s">
        <v>178</v>
      </c>
      <c r="G136" s="161" t="s">
        <v>133</v>
      </c>
      <c r="H136" s="162">
        <v>143.75</v>
      </c>
      <c r="I136" s="163"/>
      <c r="J136" s="164">
        <f t="shared" si="0"/>
        <v>0</v>
      </c>
      <c r="K136" s="165"/>
      <c r="L136" s="31"/>
      <c r="M136" s="166" t="s">
        <v>1</v>
      </c>
      <c r="N136" s="167" t="s">
        <v>42</v>
      </c>
      <c r="O136" s="59"/>
      <c r="P136" s="168">
        <f t="shared" si="1"/>
        <v>0</v>
      </c>
      <c r="Q136" s="168">
        <v>0</v>
      </c>
      <c r="R136" s="168">
        <f t="shared" si="2"/>
        <v>0</v>
      </c>
      <c r="S136" s="168">
        <v>0</v>
      </c>
      <c r="T136" s="169">
        <f t="shared" si="3"/>
        <v>0</v>
      </c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R136" s="170" t="s">
        <v>134</v>
      </c>
      <c r="AT136" s="170" t="s">
        <v>130</v>
      </c>
      <c r="AU136" s="170" t="s">
        <v>85</v>
      </c>
      <c r="AY136" s="14" t="s">
        <v>128</v>
      </c>
      <c r="BE136" s="98">
        <f t="shared" si="4"/>
        <v>0</v>
      </c>
      <c r="BF136" s="98">
        <f t="shared" si="5"/>
        <v>0</v>
      </c>
      <c r="BG136" s="98">
        <f t="shared" si="6"/>
        <v>0</v>
      </c>
      <c r="BH136" s="98">
        <f t="shared" si="7"/>
        <v>0</v>
      </c>
      <c r="BI136" s="98">
        <f t="shared" si="8"/>
        <v>0</v>
      </c>
      <c r="BJ136" s="14" t="s">
        <v>85</v>
      </c>
      <c r="BK136" s="98">
        <f t="shared" si="9"/>
        <v>0</v>
      </c>
      <c r="BL136" s="14" t="s">
        <v>134</v>
      </c>
      <c r="BM136" s="170" t="s">
        <v>179</v>
      </c>
    </row>
    <row r="137" spans="1:65" s="12" customFormat="1" ht="22.9" customHeight="1">
      <c r="B137" s="144"/>
      <c r="D137" s="145" t="s">
        <v>75</v>
      </c>
      <c r="E137" s="155" t="s">
        <v>146</v>
      </c>
      <c r="F137" s="155" t="s">
        <v>180</v>
      </c>
      <c r="I137" s="147"/>
      <c r="J137" s="156">
        <f>BK137</f>
        <v>0</v>
      </c>
      <c r="L137" s="144"/>
      <c r="M137" s="149"/>
      <c r="N137" s="150"/>
      <c r="O137" s="150"/>
      <c r="P137" s="151">
        <f>SUM(P138:P158)</f>
        <v>0</v>
      </c>
      <c r="Q137" s="150"/>
      <c r="R137" s="151">
        <f>SUM(R138:R158)</f>
        <v>1010.6582349000001</v>
      </c>
      <c r="S137" s="150"/>
      <c r="T137" s="152">
        <f>SUM(T138:T158)</f>
        <v>0</v>
      </c>
      <c r="AR137" s="145" t="s">
        <v>81</v>
      </c>
      <c r="AT137" s="153" t="s">
        <v>75</v>
      </c>
      <c r="AU137" s="153" t="s">
        <v>81</v>
      </c>
      <c r="AY137" s="145" t="s">
        <v>128</v>
      </c>
      <c r="BK137" s="154">
        <f>SUM(BK138:BK158)</f>
        <v>0</v>
      </c>
    </row>
    <row r="138" spans="1:65" s="2" customFormat="1" ht="33" customHeight="1">
      <c r="A138" s="30"/>
      <c r="B138" s="157"/>
      <c r="C138" s="158" t="s">
        <v>181</v>
      </c>
      <c r="D138" s="158" t="s">
        <v>130</v>
      </c>
      <c r="E138" s="159" t="s">
        <v>182</v>
      </c>
      <c r="F138" s="160" t="s">
        <v>183</v>
      </c>
      <c r="G138" s="161" t="s">
        <v>133</v>
      </c>
      <c r="H138" s="162">
        <v>104.4</v>
      </c>
      <c r="I138" s="163"/>
      <c r="J138" s="164">
        <f t="shared" ref="J138:J158" si="10">ROUND(I138*H138,2)</f>
        <v>0</v>
      </c>
      <c r="K138" s="165"/>
      <c r="L138" s="31"/>
      <c r="M138" s="166" t="s">
        <v>1</v>
      </c>
      <c r="N138" s="167" t="s">
        <v>42</v>
      </c>
      <c r="O138" s="59"/>
      <c r="P138" s="168">
        <f t="shared" ref="P138:P158" si="11">O138*H138</f>
        <v>0</v>
      </c>
      <c r="Q138" s="168">
        <v>0.106</v>
      </c>
      <c r="R138" s="168">
        <f t="shared" ref="R138:R158" si="12">Q138*H138</f>
        <v>11.0664</v>
      </c>
      <c r="S138" s="168">
        <v>0</v>
      </c>
      <c r="T138" s="169">
        <f t="shared" ref="T138:T158" si="13">S138*H138</f>
        <v>0</v>
      </c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R138" s="170" t="s">
        <v>134</v>
      </c>
      <c r="AT138" s="170" t="s">
        <v>130</v>
      </c>
      <c r="AU138" s="170" t="s">
        <v>85</v>
      </c>
      <c r="AY138" s="14" t="s">
        <v>128</v>
      </c>
      <c r="BE138" s="98">
        <f t="shared" ref="BE138:BE158" si="14">IF(N138="základná",J138,0)</f>
        <v>0</v>
      </c>
      <c r="BF138" s="98">
        <f t="shared" ref="BF138:BF158" si="15">IF(N138="znížená",J138,0)</f>
        <v>0</v>
      </c>
      <c r="BG138" s="98">
        <f t="shared" ref="BG138:BG158" si="16">IF(N138="zákl. prenesená",J138,0)</f>
        <v>0</v>
      </c>
      <c r="BH138" s="98">
        <f t="shared" ref="BH138:BH158" si="17">IF(N138="zníž. prenesená",J138,0)</f>
        <v>0</v>
      </c>
      <c r="BI138" s="98">
        <f t="shared" ref="BI138:BI158" si="18">IF(N138="nulová",J138,0)</f>
        <v>0</v>
      </c>
      <c r="BJ138" s="14" t="s">
        <v>85</v>
      </c>
      <c r="BK138" s="98">
        <f t="shared" ref="BK138:BK158" si="19">ROUND(I138*H138,2)</f>
        <v>0</v>
      </c>
      <c r="BL138" s="14" t="s">
        <v>134</v>
      </c>
      <c r="BM138" s="170" t="s">
        <v>184</v>
      </c>
    </row>
    <row r="139" spans="1:65" s="2" customFormat="1" ht="33" customHeight="1">
      <c r="A139" s="30"/>
      <c r="B139" s="157"/>
      <c r="C139" s="158" t="s">
        <v>185</v>
      </c>
      <c r="D139" s="158" t="s">
        <v>130</v>
      </c>
      <c r="E139" s="159" t="s">
        <v>186</v>
      </c>
      <c r="F139" s="160" t="s">
        <v>187</v>
      </c>
      <c r="G139" s="161" t="s">
        <v>133</v>
      </c>
      <c r="H139" s="162">
        <v>381</v>
      </c>
      <c r="I139" s="163"/>
      <c r="J139" s="164">
        <f t="shared" si="10"/>
        <v>0</v>
      </c>
      <c r="K139" s="165"/>
      <c r="L139" s="31"/>
      <c r="M139" s="166" t="s">
        <v>1</v>
      </c>
      <c r="N139" s="167" t="s">
        <v>42</v>
      </c>
      <c r="O139" s="59"/>
      <c r="P139" s="168">
        <f t="shared" si="11"/>
        <v>0</v>
      </c>
      <c r="Q139" s="168">
        <v>0.19900000000000001</v>
      </c>
      <c r="R139" s="168">
        <f t="shared" si="12"/>
        <v>75.819000000000003</v>
      </c>
      <c r="S139" s="168">
        <v>0</v>
      </c>
      <c r="T139" s="169">
        <f t="shared" si="13"/>
        <v>0</v>
      </c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R139" s="170" t="s">
        <v>134</v>
      </c>
      <c r="AT139" s="170" t="s">
        <v>130</v>
      </c>
      <c r="AU139" s="170" t="s">
        <v>85</v>
      </c>
      <c r="AY139" s="14" t="s">
        <v>128</v>
      </c>
      <c r="BE139" s="98">
        <f t="shared" si="14"/>
        <v>0</v>
      </c>
      <c r="BF139" s="98">
        <f t="shared" si="15"/>
        <v>0</v>
      </c>
      <c r="BG139" s="98">
        <f t="shared" si="16"/>
        <v>0</v>
      </c>
      <c r="BH139" s="98">
        <f t="shared" si="17"/>
        <v>0</v>
      </c>
      <c r="BI139" s="98">
        <f t="shared" si="18"/>
        <v>0</v>
      </c>
      <c r="BJ139" s="14" t="s">
        <v>85</v>
      </c>
      <c r="BK139" s="98">
        <f t="shared" si="19"/>
        <v>0</v>
      </c>
      <c r="BL139" s="14" t="s">
        <v>134</v>
      </c>
      <c r="BM139" s="170" t="s">
        <v>188</v>
      </c>
    </row>
    <row r="140" spans="1:65" s="2" customFormat="1" ht="33" customHeight="1">
      <c r="A140" s="30"/>
      <c r="B140" s="157"/>
      <c r="C140" s="158" t="s">
        <v>189</v>
      </c>
      <c r="D140" s="158" t="s">
        <v>130</v>
      </c>
      <c r="E140" s="159" t="s">
        <v>190</v>
      </c>
      <c r="F140" s="160" t="s">
        <v>191</v>
      </c>
      <c r="G140" s="161" t="s">
        <v>133</v>
      </c>
      <c r="H140" s="162">
        <v>998.95</v>
      </c>
      <c r="I140" s="163"/>
      <c r="J140" s="164">
        <f t="shared" si="10"/>
        <v>0</v>
      </c>
      <c r="K140" s="165"/>
      <c r="L140" s="31"/>
      <c r="M140" s="166" t="s">
        <v>1</v>
      </c>
      <c r="N140" s="167" t="s">
        <v>42</v>
      </c>
      <c r="O140" s="59"/>
      <c r="P140" s="168">
        <f t="shared" si="11"/>
        <v>0</v>
      </c>
      <c r="Q140" s="168">
        <v>0.39800000000000002</v>
      </c>
      <c r="R140" s="168">
        <f t="shared" si="12"/>
        <v>397.58210000000003</v>
      </c>
      <c r="S140" s="168">
        <v>0</v>
      </c>
      <c r="T140" s="169">
        <f t="shared" si="13"/>
        <v>0</v>
      </c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R140" s="170" t="s">
        <v>134</v>
      </c>
      <c r="AT140" s="170" t="s">
        <v>130</v>
      </c>
      <c r="AU140" s="170" t="s">
        <v>85</v>
      </c>
      <c r="AY140" s="14" t="s">
        <v>128</v>
      </c>
      <c r="BE140" s="98">
        <f t="shared" si="14"/>
        <v>0</v>
      </c>
      <c r="BF140" s="98">
        <f t="shared" si="15"/>
        <v>0</v>
      </c>
      <c r="BG140" s="98">
        <f t="shared" si="16"/>
        <v>0</v>
      </c>
      <c r="BH140" s="98">
        <f t="shared" si="17"/>
        <v>0</v>
      </c>
      <c r="BI140" s="98">
        <f t="shared" si="18"/>
        <v>0</v>
      </c>
      <c r="BJ140" s="14" t="s">
        <v>85</v>
      </c>
      <c r="BK140" s="98">
        <f t="shared" si="19"/>
        <v>0</v>
      </c>
      <c r="BL140" s="14" t="s">
        <v>134</v>
      </c>
      <c r="BM140" s="170" t="s">
        <v>192</v>
      </c>
    </row>
    <row r="141" spans="1:65" s="2" customFormat="1" ht="37.9" customHeight="1">
      <c r="A141" s="30"/>
      <c r="B141" s="157"/>
      <c r="C141" s="158" t="s">
        <v>193</v>
      </c>
      <c r="D141" s="158" t="s">
        <v>130</v>
      </c>
      <c r="E141" s="159" t="s">
        <v>194</v>
      </c>
      <c r="F141" s="160" t="s">
        <v>195</v>
      </c>
      <c r="G141" s="161" t="s">
        <v>133</v>
      </c>
      <c r="H141" s="162">
        <v>129.6</v>
      </c>
      <c r="I141" s="163"/>
      <c r="J141" s="164">
        <f t="shared" si="10"/>
        <v>0</v>
      </c>
      <c r="K141" s="165"/>
      <c r="L141" s="31"/>
      <c r="M141" s="166" t="s">
        <v>1</v>
      </c>
      <c r="N141" s="167" t="s">
        <v>42</v>
      </c>
      <c r="O141" s="59"/>
      <c r="P141" s="168">
        <f t="shared" si="11"/>
        <v>0</v>
      </c>
      <c r="Q141" s="168">
        <v>0.28731000000000001</v>
      </c>
      <c r="R141" s="168">
        <f t="shared" si="12"/>
        <v>37.235376000000002</v>
      </c>
      <c r="S141" s="168">
        <v>0</v>
      </c>
      <c r="T141" s="169">
        <f t="shared" si="13"/>
        <v>0</v>
      </c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R141" s="170" t="s">
        <v>134</v>
      </c>
      <c r="AT141" s="170" t="s">
        <v>130</v>
      </c>
      <c r="AU141" s="170" t="s">
        <v>85</v>
      </c>
      <c r="AY141" s="14" t="s">
        <v>128</v>
      </c>
      <c r="BE141" s="98">
        <f t="shared" si="14"/>
        <v>0</v>
      </c>
      <c r="BF141" s="98">
        <f t="shared" si="15"/>
        <v>0</v>
      </c>
      <c r="BG141" s="98">
        <f t="shared" si="16"/>
        <v>0</v>
      </c>
      <c r="BH141" s="98">
        <f t="shared" si="17"/>
        <v>0</v>
      </c>
      <c r="BI141" s="98">
        <f t="shared" si="18"/>
        <v>0</v>
      </c>
      <c r="BJ141" s="14" t="s">
        <v>85</v>
      </c>
      <c r="BK141" s="98">
        <f t="shared" si="19"/>
        <v>0</v>
      </c>
      <c r="BL141" s="14" t="s">
        <v>134</v>
      </c>
      <c r="BM141" s="170" t="s">
        <v>196</v>
      </c>
    </row>
    <row r="142" spans="1:65" s="2" customFormat="1" ht="33" customHeight="1">
      <c r="A142" s="30"/>
      <c r="B142" s="157"/>
      <c r="C142" s="158" t="s">
        <v>197</v>
      </c>
      <c r="D142" s="158" t="s">
        <v>130</v>
      </c>
      <c r="E142" s="159" t="s">
        <v>198</v>
      </c>
      <c r="F142" s="160" t="s">
        <v>199</v>
      </c>
      <c r="G142" s="161" t="s">
        <v>133</v>
      </c>
      <c r="H142" s="162">
        <v>19</v>
      </c>
      <c r="I142" s="163"/>
      <c r="J142" s="164">
        <f t="shared" si="10"/>
        <v>0</v>
      </c>
      <c r="K142" s="165"/>
      <c r="L142" s="31"/>
      <c r="M142" s="166" t="s">
        <v>1</v>
      </c>
      <c r="N142" s="167" t="s">
        <v>42</v>
      </c>
      <c r="O142" s="59"/>
      <c r="P142" s="168">
        <f t="shared" si="11"/>
        <v>0</v>
      </c>
      <c r="Q142" s="168">
        <v>6.0099999999999997E-3</v>
      </c>
      <c r="R142" s="168">
        <f t="shared" si="12"/>
        <v>0.11419</v>
      </c>
      <c r="S142" s="168">
        <v>0</v>
      </c>
      <c r="T142" s="169">
        <f t="shared" si="13"/>
        <v>0</v>
      </c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R142" s="170" t="s">
        <v>134</v>
      </c>
      <c r="AT142" s="170" t="s">
        <v>130</v>
      </c>
      <c r="AU142" s="170" t="s">
        <v>85</v>
      </c>
      <c r="AY142" s="14" t="s">
        <v>128</v>
      </c>
      <c r="BE142" s="98">
        <f t="shared" si="14"/>
        <v>0</v>
      </c>
      <c r="BF142" s="98">
        <f t="shared" si="15"/>
        <v>0</v>
      </c>
      <c r="BG142" s="98">
        <f t="shared" si="16"/>
        <v>0</v>
      </c>
      <c r="BH142" s="98">
        <f t="shared" si="17"/>
        <v>0</v>
      </c>
      <c r="BI142" s="98">
        <f t="shared" si="18"/>
        <v>0</v>
      </c>
      <c r="BJ142" s="14" t="s">
        <v>85</v>
      </c>
      <c r="BK142" s="98">
        <f t="shared" si="19"/>
        <v>0</v>
      </c>
      <c r="BL142" s="14" t="s">
        <v>134</v>
      </c>
      <c r="BM142" s="170" t="s">
        <v>200</v>
      </c>
    </row>
    <row r="143" spans="1:65" s="2" customFormat="1" ht="33" customHeight="1">
      <c r="A143" s="30"/>
      <c r="B143" s="157"/>
      <c r="C143" s="158" t="s">
        <v>201</v>
      </c>
      <c r="D143" s="158" t="s">
        <v>130</v>
      </c>
      <c r="E143" s="159" t="s">
        <v>202</v>
      </c>
      <c r="F143" s="160" t="s">
        <v>203</v>
      </c>
      <c r="G143" s="161" t="s">
        <v>133</v>
      </c>
      <c r="H143" s="162">
        <v>38</v>
      </c>
      <c r="I143" s="163"/>
      <c r="J143" s="164">
        <f t="shared" si="10"/>
        <v>0</v>
      </c>
      <c r="K143" s="165"/>
      <c r="L143" s="31"/>
      <c r="M143" s="166" t="s">
        <v>1</v>
      </c>
      <c r="N143" s="167" t="s">
        <v>42</v>
      </c>
      <c r="O143" s="59"/>
      <c r="P143" s="168">
        <f t="shared" si="11"/>
        <v>0</v>
      </c>
      <c r="Q143" s="168">
        <v>3.1E-4</v>
      </c>
      <c r="R143" s="168">
        <f t="shared" si="12"/>
        <v>1.1780000000000001E-2</v>
      </c>
      <c r="S143" s="168">
        <v>0</v>
      </c>
      <c r="T143" s="169">
        <f t="shared" si="13"/>
        <v>0</v>
      </c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R143" s="170" t="s">
        <v>134</v>
      </c>
      <c r="AT143" s="170" t="s">
        <v>130</v>
      </c>
      <c r="AU143" s="170" t="s">
        <v>85</v>
      </c>
      <c r="AY143" s="14" t="s">
        <v>128</v>
      </c>
      <c r="BE143" s="98">
        <f t="shared" si="14"/>
        <v>0</v>
      </c>
      <c r="BF143" s="98">
        <f t="shared" si="15"/>
        <v>0</v>
      </c>
      <c r="BG143" s="98">
        <f t="shared" si="16"/>
        <v>0</v>
      </c>
      <c r="BH143" s="98">
        <f t="shared" si="17"/>
        <v>0</v>
      </c>
      <c r="BI143" s="98">
        <f t="shared" si="18"/>
        <v>0</v>
      </c>
      <c r="BJ143" s="14" t="s">
        <v>85</v>
      </c>
      <c r="BK143" s="98">
        <f t="shared" si="19"/>
        <v>0</v>
      </c>
      <c r="BL143" s="14" t="s">
        <v>134</v>
      </c>
      <c r="BM143" s="170" t="s">
        <v>204</v>
      </c>
    </row>
    <row r="144" spans="1:65" s="2" customFormat="1" ht="33" customHeight="1">
      <c r="A144" s="30"/>
      <c r="B144" s="157"/>
      <c r="C144" s="158" t="s">
        <v>205</v>
      </c>
      <c r="D144" s="158" t="s">
        <v>130</v>
      </c>
      <c r="E144" s="159" t="s">
        <v>206</v>
      </c>
      <c r="F144" s="160" t="s">
        <v>207</v>
      </c>
      <c r="G144" s="161" t="s">
        <v>133</v>
      </c>
      <c r="H144" s="162">
        <v>19</v>
      </c>
      <c r="I144" s="163"/>
      <c r="J144" s="164">
        <f t="shared" si="10"/>
        <v>0</v>
      </c>
      <c r="K144" s="165"/>
      <c r="L144" s="31"/>
      <c r="M144" s="166" t="s">
        <v>1</v>
      </c>
      <c r="N144" s="167" t="s">
        <v>42</v>
      </c>
      <c r="O144" s="59"/>
      <c r="P144" s="168">
        <f t="shared" si="11"/>
        <v>0</v>
      </c>
      <c r="Q144" s="168">
        <v>0.15559000000000001</v>
      </c>
      <c r="R144" s="168">
        <f t="shared" si="12"/>
        <v>2.95621</v>
      </c>
      <c r="S144" s="168">
        <v>0</v>
      </c>
      <c r="T144" s="169">
        <f t="shared" si="13"/>
        <v>0</v>
      </c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R144" s="170" t="s">
        <v>134</v>
      </c>
      <c r="AT144" s="170" t="s">
        <v>130</v>
      </c>
      <c r="AU144" s="170" t="s">
        <v>85</v>
      </c>
      <c r="AY144" s="14" t="s">
        <v>128</v>
      </c>
      <c r="BE144" s="98">
        <f t="shared" si="14"/>
        <v>0</v>
      </c>
      <c r="BF144" s="98">
        <f t="shared" si="15"/>
        <v>0</v>
      </c>
      <c r="BG144" s="98">
        <f t="shared" si="16"/>
        <v>0</v>
      </c>
      <c r="BH144" s="98">
        <f t="shared" si="17"/>
        <v>0</v>
      </c>
      <c r="BI144" s="98">
        <f t="shared" si="18"/>
        <v>0</v>
      </c>
      <c r="BJ144" s="14" t="s">
        <v>85</v>
      </c>
      <c r="BK144" s="98">
        <f t="shared" si="19"/>
        <v>0</v>
      </c>
      <c r="BL144" s="14" t="s">
        <v>134</v>
      </c>
      <c r="BM144" s="170" t="s">
        <v>208</v>
      </c>
    </row>
    <row r="145" spans="1:65" s="2" customFormat="1" ht="37.9" customHeight="1">
      <c r="A145" s="30"/>
      <c r="B145" s="157"/>
      <c r="C145" s="158" t="s">
        <v>7</v>
      </c>
      <c r="D145" s="158" t="s">
        <v>130</v>
      </c>
      <c r="E145" s="159" t="s">
        <v>209</v>
      </c>
      <c r="F145" s="160" t="s">
        <v>210</v>
      </c>
      <c r="G145" s="161" t="s">
        <v>133</v>
      </c>
      <c r="H145" s="162">
        <v>19</v>
      </c>
      <c r="I145" s="163"/>
      <c r="J145" s="164">
        <f t="shared" si="10"/>
        <v>0</v>
      </c>
      <c r="K145" s="165"/>
      <c r="L145" s="31"/>
      <c r="M145" s="166" t="s">
        <v>1</v>
      </c>
      <c r="N145" s="167" t="s">
        <v>42</v>
      </c>
      <c r="O145" s="59"/>
      <c r="P145" s="168">
        <f t="shared" si="11"/>
        <v>0</v>
      </c>
      <c r="Q145" s="168">
        <v>0.18151999999999999</v>
      </c>
      <c r="R145" s="168">
        <f t="shared" si="12"/>
        <v>3.4488799999999999</v>
      </c>
      <c r="S145" s="168">
        <v>0</v>
      </c>
      <c r="T145" s="169">
        <f t="shared" si="13"/>
        <v>0</v>
      </c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R145" s="170" t="s">
        <v>134</v>
      </c>
      <c r="AT145" s="170" t="s">
        <v>130</v>
      </c>
      <c r="AU145" s="170" t="s">
        <v>85</v>
      </c>
      <c r="AY145" s="14" t="s">
        <v>128</v>
      </c>
      <c r="BE145" s="98">
        <f t="shared" si="14"/>
        <v>0</v>
      </c>
      <c r="BF145" s="98">
        <f t="shared" si="15"/>
        <v>0</v>
      </c>
      <c r="BG145" s="98">
        <f t="shared" si="16"/>
        <v>0</v>
      </c>
      <c r="BH145" s="98">
        <f t="shared" si="17"/>
        <v>0</v>
      </c>
      <c r="BI145" s="98">
        <f t="shared" si="18"/>
        <v>0</v>
      </c>
      <c r="BJ145" s="14" t="s">
        <v>85</v>
      </c>
      <c r="BK145" s="98">
        <f t="shared" si="19"/>
        <v>0</v>
      </c>
      <c r="BL145" s="14" t="s">
        <v>134</v>
      </c>
      <c r="BM145" s="170" t="s">
        <v>211</v>
      </c>
    </row>
    <row r="146" spans="1:65" s="2" customFormat="1" ht="33" customHeight="1">
      <c r="A146" s="30"/>
      <c r="B146" s="157"/>
      <c r="C146" s="158" t="s">
        <v>212</v>
      </c>
      <c r="D146" s="158" t="s">
        <v>130</v>
      </c>
      <c r="E146" s="159" t="s">
        <v>213</v>
      </c>
      <c r="F146" s="160" t="s">
        <v>214</v>
      </c>
      <c r="G146" s="161" t="s">
        <v>133</v>
      </c>
      <c r="H146" s="162">
        <v>19</v>
      </c>
      <c r="I146" s="163"/>
      <c r="J146" s="164">
        <f t="shared" si="10"/>
        <v>0</v>
      </c>
      <c r="K146" s="165"/>
      <c r="L146" s="31"/>
      <c r="M146" s="166" t="s">
        <v>1</v>
      </c>
      <c r="N146" s="167" t="s">
        <v>42</v>
      </c>
      <c r="O146" s="59"/>
      <c r="P146" s="168">
        <f t="shared" si="11"/>
        <v>0</v>
      </c>
      <c r="Q146" s="168">
        <v>0.23338999999999999</v>
      </c>
      <c r="R146" s="168">
        <f t="shared" si="12"/>
        <v>4.4344099999999997</v>
      </c>
      <c r="S146" s="168">
        <v>0</v>
      </c>
      <c r="T146" s="169">
        <f t="shared" si="13"/>
        <v>0</v>
      </c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R146" s="170" t="s">
        <v>134</v>
      </c>
      <c r="AT146" s="170" t="s">
        <v>130</v>
      </c>
      <c r="AU146" s="170" t="s">
        <v>85</v>
      </c>
      <c r="AY146" s="14" t="s">
        <v>128</v>
      </c>
      <c r="BE146" s="98">
        <f t="shared" si="14"/>
        <v>0</v>
      </c>
      <c r="BF146" s="98">
        <f t="shared" si="15"/>
        <v>0</v>
      </c>
      <c r="BG146" s="98">
        <f t="shared" si="16"/>
        <v>0</v>
      </c>
      <c r="BH146" s="98">
        <f t="shared" si="17"/>
        <v>0</v>
      </c>
      <c r="BI146" s="98">
        <f t="shared" si="18"/>
        <v>0</v>
      </c>
      <c r="BJ146" s="14" t="s">
        <v>85</v>
      </c>
      <c r="BK146" s="98">
        <f t="shared" si="19"/>
        <v>0</v>
      </c>
      <c r="BL146" s="14" t="s">
        <v>134</v>
      </c>
      <c r="BM146" s="170" t="s">
        <v>215</v>
      </c>
    </row>
    <row r="147" spans="1:65" s="2" customFormat="1" ht="24.2" customHeight="1">
      <c r="A147" s="30"/>
      <c r="B147" s="157"/>
      <c r="C147" s="158" t="s">
        <v>216</v>
      </c>
      <c r="D147" s="158" t="s">
        <v>130</v>
      </c>
      <c r="E147" s="159" t="s">
        <v>217</v>
      </c>
      <c r="F147" s="160" t="s">
        <v>218</v>
      </c>
      <c r="G147" s="161" t="s">
        <v>133</v>
      </c>
      <c r="H147" s="162">
        <v>99.6</v>
      </c>
      <c r="I147" s="163"/>
      <c r="J147" s="164">
        <f t="shared" si="10"/>
        <v>0</v>
      </c>
      <c r="K147" s="165"/>
      <c r="L147" s="31"/>
      <c r="M147" s="166" t="s">
        <v>1</v>
      </c>
      <c r="N147" s="167" t="s">
        <v>42</v>
      </c>
      <c r="O147" s="59"/>
      <c r="P147" s="168">
        <f t="shared" si="11"/>
        <v>0</v>
      </c>
      <c r="Q147" s="168">
        <v>0.62419999999999998</v>
      </c>
      <c r="R147" s="168">
        <f t="shared" si="12"/>
        <v>62.170319999999997</v>
      </c>
      <c r="S147" s="168">
        <v>0</v>
      </c>
      <c r="T147" s="169">
        <f t="shared" si="13"/>
        <v>0</v>
      </c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R147" s="170" t="s">
        <v>134</v>
      </c>
      <c r="AT147" s="170" t="s">
        <v>130</v>
      </c>
      <c r="AU147" s="170" t="s">
        <v>85</v>
      </c>
      <c r="AY147" s="14" t="s">
        <v>128</v>
      </c>
      <c r="BE147" s="98">
        <f t="shared" si="14"/>
        <v>0</v>
      </c>
      <c r="BF147" s="98">
        <f t="shared" si="15"/>
        <v>0</v>
      </c>
      <c r="BG147" s="98">
        <f t="shared" si="16"/>
        <v>0</v>
      </c>
      <c r="BH147" s="98">
        <f t="shared" si="17"/>
        <v>0</v>
      </c>
      <c r="BI147" s="98">
        <f t="shared" si="18"/>
        <v>0</v>
      </c>
      <c r="BJ147" s="14" t="s">
        <v>85</v>
      </c>
      <c r="BK147" s="98">
        <f t="shared" si="19"/>
        <v>0</v>
      </c>
      <c r="BL147" s="14" t="s">
        <v>134</v>
      </c>
      <c r="BM147" s="170" t="s">
        <v>219</v>
      </c>
    </row>
    <row r="148" spans="1:65" s="2" customFormat="1" ht="37.9" customHeight="1">
      <c r="A148" s="30"/>
      <c r="B148" s="157"/>
      <c r="C148" s="158" t="s">
        <v>220</v>
      </c>
      <c r="D148" s="158" t="s">
        <v>130</v>
      </c>
      <c r="E148" s="159" t="s">
        <v>221</v>
      </c>
      <c r="F148" s="160" t="s">
        <v>222</v>
      </c>
      <c r="G148" s="161" t="s">
        <v>133</v>
      </c>
      <c r="H148" s="162">
        <v>485.4</v>
      </c>
      <c r="I148" s="163"/>
      <c r="J148" s="164">
        <f t="shared" si="10"/>
        <v>0</v>
      </c>
      <c r="K148" s="165"/>
      <c r="L148" s="31"/>
      <c r="M148" s="166" t="s">
        <v>1</v>
      </c>
      <c r="N148" s="167" t="s">
        <v>42</v>
      </c>
      <c r="O148" s="59"/>
      <c r="P148" s="168">
        <f t="shared" si="11"/>
        <v>0</v>
      </c>
      <c r="Q148" s="168">
        <v>9.2499999999999999E-2</v>
      </c>
      <c r="R148" s="168">
        <f t="shared" si="12"/>
        <v>44.899499999999996</v>
      </c>
      <c r="S148" s="168">
        <v>0</v>
      </c>
      <c r="T148" s="169">
        <f t="shared" si="13"/>
        <v>0</v>
      </c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R148" s="170" t="s">
        <v>134</v>
      </c>
      <c r="AT148" s="170" t="s">
        <v>130</v>
      </c>
      <c r="AU148" s="170" t="s">
        <v>85</v>
      </c>
      <c r="AY148" s="14" t="s">
        <v>128</v>
      </c>
      <c r="BE148" s="98">
        <f t="shared" si="14"/>
        <v>0</v>
      </c>
      <c r="BF148" s="98">
        <f t="shared" si="15"/>
        <v>0</v>
      </c>
      <c r="BG148" s="98">
        <f t="shared" si="16"/>
        <v>0</v>
      </c>
      <c r="BH148" s="98">
        <f t="shared" si="17"/>
        <v>0</v>
      </c>
      <c r="BI148" s="98">
        <f t="shared" si="18"/>
        <v>0</v>
      </c>
      <c r="BJ148" s="14" t="s">
        <v>85</v>
      </c>
      <c r="BK148" s="98">
        <f t="shared" si="19"/>
        <v>0</v>
      </c>
      <c r="BL148" s="14" t="s">
        <v>134</v>
      </c>
      <c r="BM148" s="170" t="s">
        <v>223</v>
      </c>
    </row>
    <row r="149" spans="1:65" s="2" customFormat="1" ht="24.2" customHeight="1">
      <c r="A149" s="30"/>
      <c r="B149" s="157"/>
      <c r="C149" s="171" t="s">
        <v>224</v>
      </c>
      <c r="D149" s="171" t="s">
        <v>167</v>
      </c>
      <c r="E149" s="172" t="s">
        <v>225</v>
      </c>
      <c r="F149" s="173" t="s">
        <v>226</v>
      </c>
      <c r="G149" s="174" t="s">
        <v>133</v>
      </c>
      <c r="H149" s="175">
        <v>329.6</v>
      </c>
      <c r="I149" s="176"/>
      <c r="J149" s="177">
        <f t="shared" si="10"/>
        <v>0</v>
      </c>
      <c r="K149" s="178"/>
      <c r="L149" s="179"/>
      <c r="M149" s="180" t="s">
        <v>1</v>
      </c>
      <c r="N149" s="181" t="s">
        <v>42</v>
      </c>
      <c r="O149" s="59"/>
      <c r="P149" s="168">
        <f t="shared" si="11"/>
        <v>0</v>
      </c>
      <c r="Q149" s="168">
        <v>0.13</v>
      </c>
      <c r="R149" s="168">
        <f t="shared" si="12"/>
        <v>42.848000000000006</v>
      </c>
      <c r="S149" s="168">
        <v>0</v>
      </c>
      <c r="T149" s="169">
        <f t="shared" si="13"/>
        <v>0</v>
      </c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R149" s="170" t="s">
        <v>158</v>
      </c>
      <c r="AT149" s="170" t="s">
        <v>167</v>
      </c>
      <c r="AU149" s="170" t="s">
        <v>85</v>
      </c>
      <c r="AY149" s="14" t="s">
        <v>128</v>
      </c>
      <c r="BE149" s="98">
        <f t="shared" si="14"/>
        <v>0</v>
      </c>
      <c r="BF149" s="98">
        <f t="shared" si="15"/>
        <v>0</v>
      </c>
      <c r="BG149" s="98">
        <f t="shared" si="16"/>
        <v>0</v>
      </c>
      <c r="BH149" s="98">
        <f t="shared" si="17"/>
        <v>0</v>
      </c>
      <c r="BI149" s="98">
        <f t="shared" si="18"/>
        <v>0</v>
      </c>
      <c r="BJ149" s="14" t="s">
        <v>85</v>
      </c>
      <c r="BK149" s="98">
        <f t="shared" si="19"/>
        <v>0</v>
      </c>
      <c r="BL149" s="14" t="s">
        <v>134</v>
      </c>
      <c r="BM149" s="170" t="s">
        <v>227</v>
      </c>
    </row>
    <row r="150" spans="1:65" s="2" customFormat="1" ht="24.2" customHeight="1">
      <c r="A150" s="30"/>
      <c r="B150" s="157"/>
      <c r="C150" s="171" t="s">
        <v>228</v>
      </c>
      <c r="D150" s="171" t="s">
        <v>167</v>
      </c>
      <c r="E150" s="172" t="s">
        <v>229</v>
      </c>
      <c r="F150" s="173" t="s">
        <v>230</v>
      </c>
      <c r="G150" s="174" t="s">
        <v>133</v>
      </c>
      <c r="H150" s="175">
        <v>155.80000000000001</v>
      </c>
      <c r="I150" s="176"/>
      <c r="J150" s="177">
        <f t="shared" si="10"/>
        <v>0</v>
      </c>
      <c r="K150" s="178"/>
      <c r="L150" s="179"/>
      <c r="M150" s="180" t="s">
        <v>1</v>
      </c>
      <c r="N150" s="181" t="s">
        <v>42</v>
      </c>
      <c r="O150" s="59"/>
      <c r="P150" s="168">
        <f t="shared" si="11"/>
        <v>0</v>
      </c>
      <c r="Q150" s="168">
        <v>0.13</v>
      </c>
      <c r="R150" s="168">
        <f t="shared" si="12"/>
        <v>20.254000000000001</v>
      </c>
      <c r="S150" s="168">
        <v>0</v>
      </c>
      <c r="T150" s="169">
        <f t="shared" si="13"/>
        <v>0</v>
      </c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R150" s="170" t="s">
        <v>158</v>
      </c>
      <c r="AT150" s="170" t="s">
        <v>167</v>
      </c>
      <c r="AU150" s="170" t="s">
        <v>85</v>
      </c>
      <c r="AY150" s="14" t="s">
        <v>128</v>
      </c>
      <c r="BE150" s="98">
        <f t="shared" si="14"/>
        <v>0</v>
      </c>
      <c r="BF150" s="98">
        <f t="shared" si="15"/>
        <v>0</v>
      </c>
      <c r="BG150" s="98">
        <f t="shared" si="16"/>
        <v>0</v>
      </c>
      <c r="BH150" s="98">
        <f t="shared" si="17"/>
        <v>0</v>
      </c>
      <c r="BI150" s="98">
        <f t="shared" si="18"/>
        <v>0</v>
      </c>
      <c r="BJ150" s="14" t="s">
        <v>85</v>
      </c>
      <c r="BK150" s="98">
        <f t="shared" si="19"/>
        <v>0</v>
      </c>
      <c r="BL150" s="14" t="s">
        <v>134</v>
      </c>
      <c r="BM150" s="170" t="s">
        <v>231</v>
      </c>
    </row>
    <row r="151" spans="1:65" s="2" customFormat="1" ht="33" customHeight="1">
      <c r="A151" s="30"/>
      <c r="B151" s="157"/>
      <c r="C151" s="158" t="s">
        <v>232</v>
      </c>
      <c r="D151" s="158" t="s">
        <v>130</v>
      </c>
      <c r="E151" s="159" t="s">
        <v>233</v>
      </c>
      <c r="F151" s="160" t="s">
        <v>234</v>
      </c>
      <c r="G151" s="161" t="s">
        <v>235</v>
      </c>
      <c r="H151" s="162">
        <v>144</v>
      </c>
      <c r="I151" s="163"/>
      <c r="J151" s="164">
        <f t="shared" si="10"/>
        <v>0</v>
      </c>
      <c r="K151" s="165"/>
      <c r="L151" s="31"/>
      <c r="M151" s="166" t="s">
        <v>1</v>
      </c>
      <c r="N151" s="167" t="s">
        <v>42</v>
      </c>
      <c r="O151" s="59"/>
      <c r="P151" s="168">
        <f t="shared" si="11"/>
        <v>0</v>
      </c>
      <c r="Q151" s="168">
        <v>0.19697000000000001</v>
      </c>
      <c r="R151" s="168">
        <f t="shared" si="12"/>
        <v>28.363680000000002</v>
      </c>
      <c r="S151" s="168">
        <v>0</v>
      </c>
      <c r="T151" s="169">
        <f t="shared" si="13"/>
        <v>0</v>
      </c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R151" s="170" t="s">
        <v>134</v>
      </c>
      <c r="AT151" s="170" t="s">
        <v>130</v>
      </c>
      <c r="AU151" s="170" t="s">
        <v>85</v>
      </c>
      <c r="AY151" s="14" t="s">
        <v>128</v>
      </c>
      <c r="BE151" s="98">
        <f t="shared" si="14"/>
        <v>0</v>
      </c>
      <c r="BF151" s="98">
        <f t="shared" si="15"/>
        <v>0</v>
      </c>
      <c r="BG151" s="98">
        <f t="shared" si="16"/>
        <v>0</v>
      </c>
      <c r="BH151" s="98">
        <f t="shared" si="17"/>
        <v>0</v>
      </c>
      <c r="BI151" s="98">
        <f t="shared" si="18"/>
        <v>0</v>
      </c>
      <c r="BJ151" s="14" t="s">
        <v>85</v>
      </c>
      <c r="BK151" s="98">
        <f t="shared" si="19"/>
        <v>0</v>
      </c>
      <c r="BL151" s="14" t="s">
        <v>134</v>
      </c>
      <c r="BM151" s="170" t="s">
        <v>236</v>
      </c>
    </row>
    <row r="152" spans="1:65" s="2" customFormat="1" ht="16.5" customHeight="1">
      <c r="A152" s="30"/>
      <c r="B152" s="157"/>
      <c r="C152" s="171" t="s">
        <v>237</v>
      </c>
      <c r="D152" s="171" t="s">
        <v>167</v>
      </c>
      <c r="E152" s="172" t="s">
        <v>238</v>
      </c>
      <c r="F152" s="173" t="s">
        <v>239</v>
      </c>
      <c r="G152" s="174" t="s">
        <v>240</v>
      </c>
      <c r="H152" s="175">
        <v>48</v>
      </c>
      <c r="I152" s="176"/>
      <c r="J152" s="177">
        <f t="shared" si="10"/>
        <v>0</v>
      </c>
      <c r="K152" s="178"/>
      <c r="L152" s="179"/>
      <c r="M152" s="180" t="s">
        <v>1</v>
      </c>
      <c r="N152" s="181" t="s">
        <v>42</v>
      </c>
      <c r="O152" s="59"/>
      <c r="P152" s="168">
        <f t="shared" si="11"/>
        <v>0</v>
      </c>
      <c r="Q152" s="168">
        <v>6.5000000000000002E-2</v>
      </c>
      <c r="R152" s="168">
        <f t="shared" si="12"/>
        <v>3.12</v>
      </c>
      <c r="S152" s="168">
        <v>0</v>
      </c>
      <c r="T152" s="169">
        <f t="shared" si="13"/>
        <v>0</v>
      </c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R152" s="170" t="s">
        <v>158</v>
      </c>
      <c r="AT152" s="170" t="s">
        <v>167</v>
      </c>
      <c r="AU152" s="170" t="s">
        <v>85</v>
      </c>
      <c r="AY152" s="14" t="s">
        <v>128</v>
      </c>
      <c r="BE152" s="98">
        <f t="shared" si="14"/>
        <v>0</v>
      </c>
      <c r="BF152" s="98">
        <f t="shared" si="15"/>
        <v>0</v>
      </c>
      <c r="BG152" s="98">
        <f t="shared" si="16"/>
        <v>0</v>
      </c>
      <c r="BH152" s="98">
        <f t="shared" si="17"/>
        <v>0</v>
      </c>
      <c r="BI152" s="98">
        <f t="shared" si="18"/>
        <v>0</v>
      </c>
      <c r="BJ152" s="14" t="s">
        <v>85</v>
      </c>
      <c r="BK152" s="98">
        <f t="shared" si="19"/>
        <v>0</v>
      </c>
      <c r="BL152" s="14" t="s">
        <v>134</v>
      </c>
      <c r="BM152" s="170" t="s">
        <v>241</v>
      </c>
    </row>
    <row r="153" spans="1:65" s="2" customFormat="1" ht="16.5" customHeight="1">
      <c r="A153" s="30"/>
      <c r="B153" s="157"/>
      <c r="C153" s="171" t="s">
        <v>242</v>
      </c>
      <c r="D153" s="171" t="s">
        <v>167</v>
      </c>
      <c r="E153" s="172" t="s">
        <v>243</v>
      </c>
      <c r="F153" s="173" t="s">
        <v>244</v>
      </c>
      <c r="G153" s="174" t="s">
        <v>240</v>
      </c>
      <c r="H153" s="175">
        <v>96</v>
      </c>
      <c r="I153" s="176"/>
      <c r="J153" s="177">
        <f t="shared" si="10"/>
        <v>0</v>
      </c>
      <c r="K153" s="178"/>
      <c r="L153" s="179"/>
      <c r="M153" s="180" t="s">
        <v>1</v>
      </c>
      <c r="N153" s="181" t="s">
        <v>42</v>
      </c>
      <c r="O153" s="59"/>
      <c r="P153" s="168">
        <f t="shared" si="11"/>
        <v>0</v>
      </c>
      <c r="Q153" s="168">
        <v>8.48E-2</v>
      </c>
      <c r="R153" s="168">
        <f t="shared" si="12"/>
        <v>8.1408000000000005</v>
      </c>
      <c r="S153" s="168">
        <v>0</v>
      </c>
      <c r="T153" s="169">
        <f t="shared" si="13"/>
        <v>0</v>
      </c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R153" s="170" t="s">
        <v>158</v>
      </c>
      <c r="AT153" s="170" t="s">
        <v>167</v>
      </c>
      <c r="AU153" s="170" t="s">
        <v>85</v>
      </c>
      <c r="AY153" s="14" t="s">
        <v>128</v>
      </c>
      <c r="BE153" s="98">
        <f t="shared" si="14"/>
        <v>0</v>
      </c>
      <c r="BF153" s="98">
        <f t="shared" si="15"/>
        <v>0</v>
      </c>
      <c r="BG153" s="98">
        <f t="shared" si="16"/>
        <v>0</v>
      </c>
      <c r="BH153" s="98">
        <f t="shared" si="17"/>
        <v>0</v>
      </c>
      <c r="BI153" s="98">
        <f t="shared" si="18"/>
        <v>0</v>
      </c>
      <c r="BJ153" s="14" t="s">
        <v>85</v>
      </c>
      <c r="BK153" s="98">
        <f t="shared" si="19"/>
        <v>0</v>
      </c>
      <c r="BL153" s="14" t="s">
        <v>134</v>
      </c>
      <c r="BM153" s="170" t="s">
        <v>245</v>
      </c>
    </row>
    <row r="154" spans="1:65" s="2" customFormat="1" ht="33" customHeight="1">
      <c r="A154" s="30"/>
      <c r="B154" s="157"/>
      <c r="C154" s="158" t="s">
        <v>246</v>
      </c>
      <c r="D154" s="158" t="s">
        <v>130</v>
      </c>
      <c r="E154" s="159" t="s">
        <v>247</v>
      </c>
      <c r="F154" s="160" t="s">
        <v>248</v>
      </c>
      <c r="G154" s="161" t="s">
        <v>235</v>
      </c>
      <c r="H154" s="162">
        <v>635</v>
      </c>
      <c r="I154" s="163"/>
      <c r="J154" s="164">
        <f t="shared" si="10"/>
        <v>0</v>
      </c>
      <c r="K154" s="165"/>
      <c r="L154" s="31"/>
      <c r="M154" s="166" t="s">
        <v>1</v>
      </c>
      <c r="N154" s="167" t="s">
        <v>42</v>
      </c>
      <c r="O154" s="59"/>
      <c r="P154" s="168">
        <f t="shared" si="11"/>
        <v>0</v>
      </c>
      <c r="Q154" s="168">
        <v>0.15112999999999999</v>
      </c>
      <c r="R154" s="168">
        <f t="shared" si="12"/>
        <v>95.967549999999989</v>
      </c>
      <c r="S154" s="168">
        <v>0</v>
      </c>
      <c r="T154" s="169">
        <f t="shared" si="13"/>
        <v>0</v>
      </c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R154" s="170" t="s">
        <v>134</v>
      </c>
      <c r="AT154" s="170" t="s">
        <v>130</v>
      </c>
      <c r="AU154" s="170" t="s">
        <v>85</v>
      </c>
      <c r="AY154" s="14" t="s">
        <v>128</v>
      </c>
      <c r="BE154" s="98">
        <f t="shared" si="14"/>
        <v>0</v>
      </c>
      <c r="BF154" s="98">
        <f t="shared" si="15"/>
        <v>0</v>
      </c>
      <c r="BG154" s="98">
        <f t="shared" si="16"/>
        <v>0</v>
      </c>
      <c r="BH154" s="98">
        <f t="shared" si="17"/>
        <v>0</v>
      </c>
      <c r="BI154" s="98">
        <f t="shared" si="18"/>
        <v>0</v>
      </c>
      <c r="BJ154" s="14" t="s">
        <v>85</v>
      </c>
      <c r="BK154" s="98">
        <f t="shared" si="19"/>
        <v>0</v>
      </c>
      <c r="BL154" s="14" t="s">
        <v>134</v>
      </c>
      <c r="BM154" s="170" t="s">
        <v>249</v>
      </c>
    </row>
    <row r="155" spans="1:65" s="2" customFormat="1" ht="21.75" customHeight="1">
      <c r="A155" s="30"/>
      <c r="B155" s="157"/>
      <c r="C155" s="171" t="s">
        <v>250</v>
      </c>
      <c r="D155" s="171" t="s">
        <v>167</v>
      </c>
      <c r="E155" s="172" t="s">
        <v>251</v>
      </c>
      <c r="F155" s="173" t="s">
        <v>252</v>
      </c>
      <c r="G155" s="174" t="s">
        <v>240</v>
      </c>
      <c r="H155" s="175">
        <v>635</v>
      </c>
      <c r="I155" s="176"/>
      <c r="J155" s="177">
        <f t="shared" si="10"/>
        <v>0</v>
      </c>
      <c r="K155" s="178"/>
      <c r="L155" s="179"/>
      <c r="M155" s="180" t="s">
        <v>1</v>
      </c>
      <c r="N155" s="181" t="s">
        <v>42</v>
      </c>
      <c r="O155" s="59"/>
      <c r="P155" s="168">
        <f t="shared" si="11"/>
        <v>0</v>
      </c>
      <c r="Q155" s="168">
        <v>8.1000000000000003E-2</v>
      </c>
      <c r="R155" s="168">
        <f t="shared" si="12"/>
        <v>51.435000000000002</v>
      </c>
      <c r="S155" s="168">
        <v>0</v>
      </c>
      <c r="T155" s="169">
        <f t="shared" si="13"/>
        <v>0</v>
      </c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R155" s="170" t="s">
        <v>158</v>
      </c>
      <c r="AT155" s="170" t="s">
        <v>167</v>
      </c>
      <c r="AU155" s="170" t="s">
        <v>85</v>
      </c>
      <c r="AY155" s="14" t="s">
        <v>128</v>
      </c>
      <c r="BE155" s="98">
        <f t="shared" si="14"/>
        <v>0</v>
      </c>
      <c r="BF155" s="98">
        <f t="shared" si="15"/>
        <v>0</v>
      </c>
      <c r="BG155" s="98">
        <f t="shared" si="16"/>
        <v>0</v>
      </c>
      <c r="BH155" s="98">
        <f t="shared" si="17"/>
        <v>0</v>
      </c>
      <c r="BI155" s="98">
        <f t="shared" si="18"/>
        <v>0</v>
      </c>
      <c r="BJ155" s="14" t="s">
        <v>85</v>
      </c>
      <c r="BK155" s="98">
        <f t="shared" si="19"/>
        <v>0</v>
      </c>
      <c r="BL155" s="14" t="s">
        <v>134</v>
      </c>
      <c r="BM155" s="170" t="s">
        <v>253</v>
      </c>
    </row>
    <row r="156" spans="1:65" s="2" customFormat="1" ht="33" customHeight="1">
      <c r="A156" s="30"/>
      <c r="B156" s="157"/>
      <c r="C156" s="158" t="s">
        <v>254</v>
      </c>
      <c r="D156" s="158" t="s">
        <v>130</v>
      </c>
      <c r="E156" s="159" t="s">
        <v>255</v>
      </c>
      <c r="F156" s="160" t="s">
        <v>256</v>
      </c>
      <c r="G156" s="161" t="s">
        <v>141</v>
      </c>
      <c r="H156" s="162">
        <v>54.53</v>
      </c>
      <c r="I156" s="163"/>
      <c r="J156" s="164">
        <f t="shared" si="10"/>
        <v>0</v>
      </c>
      <c r="K156" s="165"/>
      <c r="L156" s="31"/>
      <c r="M156" s="166" t="s">
        <v>1</v>
      </c>
      <c r="N156" s="167" t="s">
        <v>42</v>
      </c>
      <c r="O156" s="59"/>
      <c r="P156" s="168">
        <f t="shared" si="11"/>
        <v>0</v>
      </c>
      <c r="Q156" s="168">
        <v>2.2151299999999998</v>
      </c>
      <c r="R156" s="168">
        <f t="shared" si="12"/>
        <v>120.79103889999999</v>
      </c>
      <c r="S156" s="168">
        <v>0</v>
      </c>
      <c r="T156" s="169">
        <f t="shared" si="13"/>
        <v>0</v>
      </c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R156" s="170" t="s">
        <v>134</v>
      </c>
      <c r="AT156" s="170" t="s">
        <v>130</v>
      </c>
      <c r="AU156" s="170" t="s">
        <v>85</v>
      </c>
      <c r="AY156" s="14" t="s">
        <v>128</v>
      </c>
      <c r="BE156" s="98">
        <f t="shared" si="14"/>
        <v>0</v>
      </c>
      <c r="BF156" s="98">
        <f t="shared" si="15"/>
        <v>0</v>
      </c>
      <c r="BG156" s="98">
        <f t="shared" si="16"/>
        <v>0</v>
      </c>
      <c r="BH156" s="98">
        <f t="shared" si="17"/>
        <v>0</v>
      </c>
      <c r="BI156" s="98">
        <f t="shared" si="18"/>
        <v>0</v>
      </c>
      <c r="BJ156" s="14" t="s">
        <v>85</v>
      </c>
      <c r="BK156" s="98">
        <f t="shared" si="19"/>
        <v>0</v>
      </c>
      <c r="BL156" s="14" t="s">
        <v>134</v>
      </c>
      <c r="BM156" s="170" t="s">
        <v>257</v>
      </c>
    </row>
    <row r="157" spans="1:65" s="2" customFormat="1" ht="24.2" customHeight="1">
      <c r="A157" s="30"/>
      <c r="B157" s="157"/>
      <c r="C157" s="158" t="s">
        <v>258</v>
      </c>
      <c r="D157" s="158" t="s">
        <v>130</v>
      </c>
      <c r="E157" s="159" t="s">
        <v>259</v>
      </c>
      <c r="F157" s="160" t="s">
        <v>260</v>
      </c>
      <c r="G157" s="161" t="s">
        <v>261</v>
      </c>
      <c r="H157" s="162">
        <v>1</v>
      </c>
      <c r="I157" s="163"/>
      <c r="J157" s="164">
        <f t="shared" si="10"/>
        <v>0</v>
      </c>
      <c r="K157" s="165"/>
      <c r="L157" s="31"/>
      <c r="M157" s="166" t="s">
        <v>1</v>
      </c>
      <c r="N157" s="167" t="s">
        <v>42</v>
      </c>
      <c r="O157" s="59"/>
      <c r="P157" s="168">
        <f t="shared" si="11"/>
        <v>0</v>
      </c>
      <c r="Q157" s="168">
        <v>0</v>
      </c>
      <c r="R157" s="168">
        <f t="shared" si="12"/>
        <v>0</v>
      </c>
      <c r="S157" s="168">
        <v>0</v>
      </c>
      <c r="T157" s="169">
        <f t="shared" si="13"/>
        <v>0</v>
      </c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R157" s="170" t="s">
        <v>134</v>
      </c>
      <c r="AT157" s="170" t="s">
        <v>130</v>
      </c>
      <c r="AU157" s="170" t="s">
        <v>85</v>
      </c>
      <c r="AY157" s="14" t="s">
        <v>128</v>
      </c>
      <c r="BE157" s="98">
        <f t="shared" si="14"/>
        <v>0</v>
      </c>
      <c r="BF157" s="98">
        <f t="shared" si="15"/>
        <v>0</v>
      </c>
      <c r="BG157" s="98">
        <f t="shared" si="16"/>
        <v>0</v>
      </c>
      <c r="BH157" s="98">
        <f t="shared" si="17"/>
        <v>0</v>
      </c>
      <c r="BI157" s="98">
        <f t="shared" si="18"/>
        <v>0</v>
      </c>
      <c r="BJ157" s="14" t="s">
        <v>85</v>
      </c>
      <c r="BK157" s="98">
        <f t="shared" si="19"/>
        <v>0</v>
      </c>
      <c r="BL157" s="14" t="s">
        <v>134</v>
      </c>
      <c r="BM157" s="170" t="s">
        <v>262</v>
      </c>
    </row>
    <row r="158" spans="1:65" s="2" customFormat="1" ht="24.2" customHeight="1">
      <c r="A158" s="30"/>
      <c r="B158" s="157"/>
      <c r="C158" s="158" t="s">
        <v>263</v>
      </c>
      <c r="D158" s="158" t="s">
        <v>130</v>
      </c>
      <c r="E158" s="159" t="s">
        <v>264</v>
      </c>
      <c r="F158" s="160" t="s">
        <v>265</v>
      </c>
      <c r="G158" s="161" t="s">
        <v>261</v>
      </c>
      <c r="H158" s="162">
        <v>24</v>
      </c>
      <c r="I158" s="163"/>
      <c r="J158" s="164">
        <f t="shared" si="10"/>
        <v>0</v>
      </c>
      <c r="K158" s="165"/>
      <c r="L158" s="31"/>
      <c r="M158" s="166" t="s">
        <v>1</v>
      </c>
      <c r="N158" s="167" t="s">
        <v>42</v>
      </c>
      <c r="O158" s="59"/>
      <c r="P158" s="168">
        <f t="shared" si="11"/>
        <v>0</v>
      </c>
      <c r="Q158" s="168">
        <v>0</v>
      </c>
      <c r="R158" s="168">
        <f t="shared" si="12"/>
        <v>0</v>
      </c>
      <c r="S158" s="168">
        <v>0</v>
      </c>
      <c r="T158" s="169">
        <f t="shared" si="13"/>
        <v>0</v>
      </c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R158" s="170" t="s">
        <v>134</v>
      </c>
      <c r="AT158" s="170" t="s">
        <v>130</v>
      </c>
      <c r="AU158" s="170" t="s">
        <v>85</v>
      </c>
      <c r="AY158" s="14" t="s">
        <v>128</v>
      </c>
      <c r="BE158" s="98">
        <f t="shared" si="14"/>
        <v>0</v>
      </c>
      <c r="BF158" s="98">
        <f t="shared" si="15"/>
        <v>0</v>
      </c>
      <c r="BG158" s="98">
        <f t="shared" si="16"/>
        <v>0</v>
      </c>
      <c r="BH158" s="98">
        <f t="shared" si="17"/>
        <v>0</v>
      </c>
      <c r="BI158" s="98">
        <f t="shared" si="18"/>
        <v>0</v>
      </c>
      <c r="BJ158" s="14" t="s">
        <v>85</v>
      </c>
      <c r="BK158" s="98">
        <f t="shared" si="19"/>
        <v>0</v>
      </c>
      <c r="BL158" s="14" t="s">
        <v>134</v>
      </c>
      <c r="BM158" s="170" t="s">
        <v>266</v>
      </c>
    </row>
    <row r="159" spans="1:65" s="12" customFormat="1" ht="22.9" customHeight="1">
      <c r="B159" s="144"/>
      <c r="D159" s="145" t="s">
        <v>75</v>
      </c>
      <c r="E159" s="155" t="s">
        <v>158</v>
      </c>
      <c r="F159" s="155" t="s">
        <v>267</v>
      </c>
      <c r="I159" s="147"/>
      <c r="J159" s="156">
        <f>BK159</f>
        <v>0</v>
      </c>
      <c r="L159" s="144"/>
      <c r="M159" s="149"/>
      <c r="N159" s="150"/>
      <c r="O159" s="150"/>
      <c r="P159" s="151">
        <f>SUM(P160:P165)</f>
        <v>0</v>
      </c>
      <c r="Q159" s="150"/>
      <c r="R159" s="151">
        <f>SUM(R160:R165)</f>
        <v>2.8119200000000002</v>
      </c>
      <c r="S159" s="150"/>
      <c r="T159" s="152">
        <f>SUM(T160:T165)</f>
        <v>0</v>
      </c>
      <c r="AR159" s="145" t="s">
        <v>81</v>
      </c>
      <c r="AT159" s="153" t="s">
        <v>75</v>
      </c>
      <c r="AU159" s="153" t="s">
        <v>81</v>
      </c>
      <c r="AY159" s="145" t="s">
        <v>128</v>
      </c>
      <c r="BK159" s="154">
        <f>SUM(BK160:BK165)</f>
        <v>0</v>
      </c>
    </row>
    <row r="160" spans="1:65" s="2" customFormat="1" ht="24.2" customHeight="1">
      <c r="A160" s="30"/>
      <c r="B160" s="157"/>
      <c r="C160" s="158" t="s">
        <v>268</v>
      </c>
      <c r="D160" s="158" t="s">
        <v>130</v>
      </c>
      <c r="E160" s="159" t="s">
        <v>269</v>
      </c>
      <c r="F160" s="160" t="s">
        <v>270</v>
      </c>
      <c r="G160" s="161" t="s">
        <v>240</v>
      </c>
      <c r="H160" s="162">
        <v>8</v>
      </c>
      <c r="I160" s="163"/>
      <c r="J160" s="164">
        <f t="shared" ref="J160:J165" si="20">ROUND(I160*H160,2)</f>
        <v>0</v>
      </c>
      <c r="K160" s="165"/>
      <c r="L160" s="31"/>
      <c r="M160" s="166" t="s">
        <v>1</v>
      </c>
      <c r="N160" s="167" t="s">
        <v>42</v>
      </c>
      <c r="O160" s="59"/>
      <c r="P160" s="168">
        <f t="shared" ref="P160:P165" si="21">O160*H160</f>
        <v>0</v>
      </c>
      <c r="Q160" s="168">
        <v>0.34099000000000002</v>
      </c>
      <c r="R160" s="168">
        <f t="shared" ref="R160:R165" si="22">Q160*H160</f>
        <v>2.7279200000000001</v>
      </c>
      <c r="S160" s="168">
        <v>0</v>
      </c>
      <c r="T160" s="169">
        <f t="shared" ref="T160:T165" si="23">S160*H160</f>
        <v>0</v>
      </c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R160" s="170" t="s">
        <v>134</v>
      </c>
      <c r="AT160" s="170" t="s">
        <v>130</v>
      </c>
      <c r="AU160" s="170" t="s">
        <v>85</v>
      </c>
      <c r="AY160" s="14" t="s">
        <v>128</v>
      </c>
      <c r="BE160" s="98">
        <f t="shared" ref="BE160:BE165" si="24">IF(N160="základná",J160,0)</f>
        <v>0</v>
      </c>
      <c r="BF160" s="98">
        <f t="shared" ref="BF160:BF165" si="25">IF(N160="znížená",J160,0)</f>
        <v>0</v>
      </c>
      <c r="BG160" s="98">
        <f t="shared" ref="BG160:BG165" si="26">IF(N160="zákl. prenesená",J160,0)</f>
        <v>0</v>
      </c>
      <c r="BH160" s="98">
        <f t="shared" ref="BH160:BH165" si="27">IF(N160="zníž. prenesená",J160,0)</f>
        <v>0</v>
      </c>
      <c r="BI160" s="98">
        <f t="shared" ref="BI160:BI165" si="28">IF(N160="nulová",J160,0)</f>
        <v>0</v>
      </c>
      <c r="BJ160" s="14" t="s">
        <v>85</v>
      </c>
      <c r="BK160" s="98">
        <f t="shared" ref="BK160:BK165" si="29">ROUND(I160*H160,2)</f>
        <v>0</v>
      </c>
      <c r="BL160" s="14" t="s">
        <v>134</v>
      </c>
      <c r="BM160" s="170" t="s">
        <v>271</v>
      </c>
    </row>
    <row r="161" spans="1:65" s="2" customFormat="1" ht="16.5" customHeight="1">
      <c r="A161" s="30"/>
      <c r="B161" s="157"/>
      <c r="C161" s="171" t="s">
        <v>272</v>
      </c>
      <c r="D161" s="171" t="s">
        <v>167</v>
      </c>
      <c r="E161" s="172" t="s">
        <v>273</v>
      </c>
      <c r="F161" s="173" t="s">
        <v>274</v>
      </c>
      <c r="G161" s="174" t="s">
        <v>240</v>
      </c>
      <c r="H161" s="175">
        <v>8</v>
      </c>
      <c r="I161" s="176"/>
      <c r="J161" s="177">
        <f t="shared" si="20"/>
        <v>0</v>
      </c>
      <c r="K161" s="178"/>
      <c r="L161" s="179"/>
      <c r="M161" s="180" t="s">
        <v>1</v>
      </c>
      <c r="N161" s="181" t="s">
        <v>42</v>
      </c>
      <c r="O161" s="59"/>
      <c r="P161" s="168">
        <f t="shared" si="21"/>
        <v>0</v>
      </c>
      <c r="Q161" s="168">
        <v>0</v>
      </c>
      <c r="R161" s="168">
        <f t="shared" si="22"/>
        <v>0</v>
      </c>
      <c r="S161" s="168">
        <v>0</v>
      </c>
      <c r="T161" s="169">
        <f t="shared" si="23"/>
        <v>0</v>
      </c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R161" s="170" t="s">
        <v>158</v>
      </c>
      <c r="AT161" s="170" t="s">
        <v>167</v>
      </c>
      <c r="AU161" s="170" t="s">
        <v>85</v>
      </c>
      <c r="AY161" s="14" t="s">
        <v>128</v>
      </c>
      <c r="BE161" s="98">
        <f t="shared" si="24"/>
        <v>0</v>
      </c>
      <c r="BF161" s="98">
        <f t="shared" si="25"/>
        <v>0</v>
      </c>
      <c r="BG161" s="98">
        <f t="shared" si="26"/>
        <v>0</v>
      </c>
      <c r="BH161" s="98">
        <f t="shared" si="27"/>
        <v>0</v>
      </c>
      <c r="BI161" s="98">
        <f t="shared" si="28"/>
        <v>0</v>
      </c>
      <c r="BJ161" s="14" t="s">
        <v>85</v>
      </c>
      <c r="BK161" s="98">
        <f t="shared" si="29"/>
        <v>0</v>
      </c>
      <c r="BL161" s="14" t="s">
        <v>134</v>
      </c>
      <c r="BM161" s="170" t="s">
        <v>275</v>
      </c>
    </row>
    <row r="162" spans="1:65" s="2" customFormat="1" ht="16.5" customHeight="1">
      <c r="A162" s="30"/>
      <c r="B162" s="157"/>
      <c r="C162" s="171" t="s">
        <v>276</v>
      </c>
      <c r="D162" s="171" t="s">
        <v>167</v>
      </c>
      <c r="E162" s="172" t="s">
        <v>277</v>
      </c>
      <c r="F162" s="173" t="s">
        <v>278</v>
      </c>
      <c r="G162" s="174" t="s">
        <v>240</v>
      </c>
      <c r="H162" s="175">
        <v>8</v>
      </c>
      <c r="I162" s="176"/>
      <c r="J162" s="177">
        <f t="shared" si="20"/>
        <v>0</v>
      </c>
      <c r="K162" s="178"/>
      <c r="L162" s="179"/>
      <c r="M162" s="180" t="s">
        <v>1</v>
      </c>
      <c r="N162" s="181" t="s">
        <v>42</v>
      </c>
      <c r="O162" s="59"/>
      <c r="P162" s="168">
        <f t="shared" si="21"/>
        <v>0</v>
      </c>
      <c r="Q162" s="168">
        <v>0</v>
      </c>
      <c r="R162" s="168">
        <f t="shared" si="22"/>
        <v>0</v>
      </c>
      <c r="S162" s="168">
        <v>0</v>
      </c>
      <c r="T162" s="169">
        <f t="shared" si="23"/>
        <v>0</v>
      </c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R162" s="170" t="s">
        <v>158</v>
      </c>
      <c r="AT162" s="170" t="s">
        <v>167</v>
      </c>
      <c r="AU162" s="170" t="s">
        <v>85</v>
      </c>
      <c r="AY162" s="14" t="s">
        <v>128</v>
      </c>
      <c r="BE162" s="98">
        <f t="shared" si="24"/>
        <v>0</v>
      </c>
      <c r="BF162" s="98">
        <f t="shared" si="25"/>
        <v>0</v>
      </c>
      <c r="BG162" s="98">
        <f t="shared" si="26"/>
        <v>0</v>
      </c>
      <c r="BH162" s="98">
        <f t="shared" si="27"/>
        <v>0</v>
      </c>
      <c r="BI162" s="98">
        <f t="shared" si="28"/>
        <v>0</v>
      </c>
      <c r="BJ162" s="14" t="s">
        <v>85</v>
      </c>
      <c r="BK162" s="98">
        <f t="shared" si="29"/>
        <v>0</v>
      </c>
      <c r="BL162" s="14" t="s">
        <v>134</v>
      </c>
      <c r="BM162" s="170" t="s">
        <v>279</v>
      </c>
    </row>
    <row r="163" spans="1:65" s="2" customFormat="1" ht="16.5" customHeight="1">
      <c r="A163" s="30"/>
      <c r="B163" s="157"/>
      <c r="C163" s="171" t="s">
        <v>280</v>
      </c>
      <c r="D163" s="171" t="s">
        <v>167</v>
      </c>
      <c r="E163" s="172" t="s">
        <v>281</v>
      </c>
      <c r="F163" s="173" t="s">
        <v>282</v>
      </c>
      <c r="G163" s="174" t="s">
        <v>240</v>
      </c>
      <c r="H163" s="175">
        <v>8</v>
      </c>
      <c r="I163" s="176"/>
      <c r="J163" s="177">
        <f t="shared" si="20"/>
        <v>0</v>
      </c>
      <c r="K163" s="178"/>
      <c r="L163" s="179"/>
      <c r="M163" s="180" t="s">
        <v>1</v>
      </c>
      <c r="N163" s="181" t="s">
        <v>42</v>
      </c>
      <c r="O163" s="59"/>
      <c r="P163" s="168">
        <f t="shared" si="21"/>
        <v>0</v>
      </c>
      <c r="Q163" s="168">
        <v>0</v>
      </c>
      <c r="R163" s="168">
        <f t="shared" si="22"/>
        <v>0</v>
      </c>
      <c r="S163" s="168">
        <v>0</v>
      </c>
      <c r="T163" s="169">
        <f t="shared" si="23"/>
        <v>0</v>
      </c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R163" s="170" t="s">
        <v>158</v>
      </c>
      <c r="AT163" s="170" t="s">
        <v>167</v>
      </c>
      <c r="AU163" s="170" t="s">
        <v>85</v>
      </c>
      <c r="AY163" s="14" t="s">
        <v>128</v>
      </c>
      <c r="BE163" s="98">
        <f t="shared" si="24"/>
        <v>0</v>
      </c>
      <c r="BF163" s="98">
        <f t="shared" si="25"/>
        <v>0</v>
      </c>
      <c r="BG163" s="98">
        <f t="shared" si="26"/>
        <v>0</v>
      </c>
      <c r="BH163" s="98">
        <f t="shared" si="27"/>
        <v>0</v>
      </c>
      <c r="BI163" s="98">
        <f t="shared" si="28"/>
        <v>0</v>
      </c>
      <c r="BJ163" s="14" t="s">
        <v>85</v>
      </c>
      <c r="BK163" s="98">
        <f t="shared" si="29"/>
        <v>0</v>
      </c>
      <c r="BL163" s="14" t="s">
        <v>134</v>
      </c>
      <c r="BM163" s="170" t="s">
        <v>283</v>
      </c>
    </row>
    <row r="164" spans="1:65" s="2" customFormat="1" ht="24.2" customHeight="1">
      <c r="A164" s="30"/>
      <c r="B164" s="157"/>
      <c r="C164" s="158" t="s">
        <v>284</v>
      </c>
      <c r="D164" s="158" t="s">
        <v>130</v>
      </c>
      <c r="E164" s="159" t="s">
        <v>285</v>
      </c>
      <c r="F164" s="160" t="s">
        <v>286</v>
      </c>
      <c r="G164" s="161" t="s">
        <v>240</v>
      </c>
      <c r="H164" s="162">
        <v>8</v>
      </c>
      <c r="I164" s="163"/>
      <c r="J164" s="164">
        <f t="shared" si="20"/>
        <v>0</v>
      </c>
      <c r="K164" s="165"/>
      <c r="L164" s="31"/>
      <c r="M164" s="166" t="s">
        <v>1</v>
      </c>
      <c r="N164" s="167" t="s">
        <v>42</v>
      </c>
      <c r="O164" s="59"/>
      <c r="P164" s="168">
        <f t="shared" si="21"/>
        <v>0</v>
      </c>
      <c r="Q164" s="168">
        <v>1.0500000000000001E-2</v>
      </c>
      <c r="R164" s="168">
        <f t="shared" si="22"/>
        <v>8.4000000000000005E-2</v>
      </c>
      <c r="S164" s="168">
        <v>0</v>
      </c>
      <c r="T164" s="169">
        <f t="shared" si="23"/>
        <v>0</v>
      </c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R164" s="170" t="s">
        <v>134</v>
      </c>
      <c r="AT164" s="170" t="s">
        <v>130</v>
      </c>
      <c r="AU164" s="170" t="s">
        <v>85</v>
      </c>
      <c r="AY164" s="14" t="s">
        <v>128</v>
      </c>
      <c r="BE164" s="98">
        <f t="shared" si="24"/>
        <v>0</v>
      </c>
      <c r="BF164" s="98">
        <f t="shared" si="25"/>
        <v>0</v>
      </c>
      <c r="BG164" s="98">
        <f t="shared" si="26"/>
        <v>0</v>
      </c>
      <c r="BH164" s="98">
        <f t="shared" si="27"/>
        <v>0</v>
      </c>
      <c r="BI164" s="98">
        <f t="shared" si="28"/>
        <v>0</v>
      </c>
      <c r="BJ164" s="14" t="s">
        <v>85</v>
      </c>
      <c r="BK164" s="98">
        <f t="shared" si="29"/>
        <v>0</v>
      </c>
      <c r="BL164" s="14" t="s">
        <v>134</v>
      </c>
      <c r="BM164" s="170" t="s">
        <v>287</v>
      </c>
    </row>
    <row r="165" spans="1:65" s="2" customFormat="1" ht="16.5" customHeight="1">
      <c r="A165" s="30"/>
      <c r="B165" s="157"/>
      <c r="C165" s="171" t="s">
        <v>288</v>
      </c>
      <c r="D165" s="171" t="s">
        <v>167</v>
      </c>
      <c r="E165" s="172" t="s">
        <v>289</v>
      </c>
      <c r="F165" s="173" t="s">
        <v>290</v>
      </c>
      <c r="G165" s="174" t="s">
        <v>240</v>
      </c>
      <c r="H165" s="175">
        <v>8</v>
      </c>
      <c r="I165" s="176"/>
      <c r="J165" s="177">
        <f t="shared" si="20"/>
        <v>0</v>
      </c>
      <c r="K165" s="178"/>
      <c r="L165" s="179"/>
      <c r="M165" s="180" t="s">
        <v>1</v>
      </c>
      <c r="N165" s="181" t="s">
        <v>42</v>
      </c>
      <c r="O165" s="59"/>
      <c r="P165" s="168">
        <f t="shared" si="21"/>
        <v>0</v>
      </c>
      <c r="Q165" s="168">
        <v>0</v>
      </c>
      <c r="R165" s="168">
        <f t="shared" si="22"/>
        <v>0</v>
      </c>
      <c r="S165" s="168">
        <v>0</v>
      </c>
      <c r="T165" s="169">
        <f t="shared" si="23"/>
        <v>0</v>
      </c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R165" s="170" t="s">
        <v>158</v>
      </c>
      <c r="AT165" s="170" t="s">
        <v>167</v>
      </c>
      <c r="AU165" s="170" t="s">
        <v>85</v>
      </c>
      <c r="AY165" s="14" t="s">
        <v>128</v>
      </c>
      <c r="BE165" s="98">
        <f t="shared" si="24"/>
        <v>0</v>
      </c>
      <c r="BF165" s="98">
        <f t="shared" si="25"/>
        <v>0</v>
      </c>
      <c r="BG165" s="98">
        <f t="shared" si="26"/>
        <v>0</v>
      </c>
      <c r="BH165" s="98">
        <f t="shared" si="27"/>
        <v>0</v>
      </c>
      <c r="BI165" s="98">
        <f t="shared" si="28"/>
        <v>0</v>
      </c>
      <c r="BJ165" s="14" t="s">
        <v>85</v>
      </c>
      <c r="BK165" s="98">
        <f t="shared" si="29"/>
        <v>0</v>
      </c>
      <c r="BL165" s="14" t="s">
        <v>134</v>
      </c>
      <c r="BM165" s="170" t="s">
        <v>291</v>
      </c>
    </row>
    <row r="166" spans="1:65" s="12" customFormat="1" ht="22.9" customHeight="1">
      <c r="B166" s="144"/>
      <c r="D166" s="145" t="s">
        <v>75</v>
      </c>
      <c r="E166" s="155" t="s">
        <v>162</v>
      </c>
      <c r="F166" s="155" t="s">
        <v>292</v>
      </c>
      <c r="I166" s="147"/>
      <c r="J166" s="156">
        <f>BK166</f>
        <v>0</v>
      </c>
      <c r="L166" s="144"/>
      <c r="M166" s="149"/>
      <c r="N166" s="150"/>
      <c r="O166" s="150"/>
      <c r="P166" s="151">
        <f>SUM(P167:P173)</f>
        <v>0</v>
      </c>
      <c r="Q166" s="150"/>
      <c r="R166" s="151">
        <f>SUM(R167:R173)</f>
        <v>1.6600000000000002E-3</v>
      </c>
      <c r="S166" s="150"/>
      <c r="T166" s="152">
        <f>SUM(T167:T173)</f>
        <v>0</v>
      </c>
      <c r="AR166" s="145" t="s">
        <v>81</v>
      </c>
      <c r="AT166" s="153" t="s">
        <v>75</v>
      </c>
      <c r="AU166" s="153" t="s">
        <v>81</v>
      </c>
      <c r="AY166" s="145" t="s">
        <v>128</v>
      </c>
      <c r="BK166" s="154">
        <f>SUM(BK167:BK173)</f>
        <v>0</v>
      </c>
    </row>
    <row r="167" spans="1:65" s="2" customFormat="1" ht="24.2" customHeight="1">
      <c r="A167" s="30"/>
      <c r="B167" s="157"/>
      <c r="C167" s="158" t="s">
        <v>293</v>
      </c>
      <c r="D167" s="158" t="s">
        <v>130</v>
      </c>
      <c r="E167" s="159" t="s">
        <v>294</v>
      </c>
      <c r="F167" s="160" t="s">
        <v>295</v>
      </c>
      <c r="G167" s="161" t="s">
        <v>235</v>
      </c>
      <c r="H167" s="162">
        <v>38</v>
      </c>
      <c r="I167" s="163"/>
      <c r="J167" s="164">
        <f t="shared" ref="J167:J173" si="30">ROUND(I167*H167,2)</f>
        <v>0</v>
      </c>
      <c r="K167" s="165"/>
      <c r="L167" s="31"/>
      <c r="M167" s="166" t="s">
        <v>1</v>
      </c>
      <c r="N167" s="167" t="s">
        <v>42</v>
      </c>
      <c r="O167" s="59"/>
      <c r="P167" s="168">
        <f t="shared" ref="P167:P173" si="31">O167*H167</f>
        <v>0</v>
      </c>
      <c r="Q167" s="168">
        <v>0</v>
      </c>
      <c r="R167" s="168">
        <f t="shared" ref="R167:R173" si="32">Q167*H167</f>
        <v>0</v>
      </c>
      <c r="S167" s="168">
        <v>0</v>
      </c>
      <c r="T167" s="169">
        <f t="shared" ref="T167:T173" si="33">S167*H167</f>
        <v>0</v>
      </c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R167" s="170" t="s">
        <v>134</v>
      </c>
      <c r="AT167" s="170" t="s">
        <v>130</v>
      </c>
      <c r="AU167" s="170" t="s">
        <v>85</v>
      </c>
      <c r="AY167" s="14" t="s">
        <v>128</v>
      </c>
      <c r="BE167" s="98">
        <f t="shared" ref="BE167:BE173" si="34">IF(N167="základná",J167,0)</f>
        <v>0</v>
      </c>
      <c r="BF167" s="98">
        <f t="shared" ref="BF167:BF173" si="35">IF(N167="znížená",J167,0)</f>
        <v>0</v>
      </c>
      <c r="BG167" s="98">
        <f t="shared" ref="BG167:BG173" si="36">IF(N167="zákl. prenesená",J167,0)</f>
        <v>0</v>
      </c>
      <c r="BH167" s="98">
        <f t="shared" ref="BH167:BH173" si="37">IF(N167="zníž. prenesená",J167,0)</f>
        <v>0</v>
      </c>
      <c r="BI167" s="98">
        <f t="shared" ref="BI167:BI173" si="38">IF(N167="nulová",J167,0)</f>
        <v>0</v>
      </c>
      <c r="BJ167" s="14" t="s">
        <v>85</v>
      </c>
      <c r="BK167" s="98">
        <f t="shared" ref="BK167:BK173" si="39">ROUND(I167*H167,2)</f>
        <v>0</v>
      </c>
      <c r="BL167" s="14" t="s">
        <v>134</v>
      </c>
      <c r="BM167" s="170" t="s">
        <v>296</v>
      </c>
    </row>
    <row r="168" spans="1:65" s="2" customFormat="1" ht="24.2" customHeight="1">
      <c r="A168" s="30"/>
      <c r="B168" s="157"/>
      <c r="C168" s="158" t="s">
        <v>297</v>
      </c>
      <c r="D168" s="158" t="s">
        <v>130</v>
      </c>
      <c r="E168" s="159" t="s">
        <v>298</v>
      </c>
      <c r="F168" s="160" t="s">
        <v>299</v>
      </c>
      <c r="G168" s="161" t="s">
        <v>235</v>
      </c>
      <c r="H168" s="162">
        <v>166</v>
      </c>
      <c r="I168" s="163"/>
      <c r="J168" s="164">
        <f t="shared" si="30"/>
        <v>0</v>
      </c>
      <c r="K168" s="165"/>
      <c r="L168" s="31"/>
      <c r="M168" s="166" t="s">
        <v>1</v>
      </c>
      <c r="N168" s="167" t="s">
        <v>42</v>
      </c>
      <c r="O168" s="59"/>
      <c r="P168" s="168">
        <f t="shared" si="31"/>
        <v>0</v>
      </c>
      <c r="Q168" s="168">
        <v>1.0000000000000001E-5</v>
      </c>
      <c r="R168" s="168">
        <f t="shared" si="32"/>
        <v>1.6600000000000002E-3</v>
      </c>
      <c r="S168" s="168">
        <v>0</v>
      </c>
      <c r="T168" s="169">
        <f t="shared" si="33"/>
        <v>0</v>
      </c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R168" s="170" t="s">
        <v>134</v>
      </c>
      <c r="AT168" s="170" t="s">
        <v>130</v>
      </c>
      <c r="AU168" s="170" t="s">
        <v>85</v>
      </c>
      <c r="AY168" s="14" t="s">
        <v>128</v>
      </c>
      <c r="BE168" s="98">
        <f t="shared" si="34"/>
        <v>0</v>
      </c>
      <c r="BF168" s="98">
        <f t="shared" si="35"/>
        <v>0</v>
      </c>
      <c r="BG168" s="98">
        <f t="shared" si="36"/>
        <v>0</v>
      </c>
      <c r="BH168" s="98">
        <f t="shared" si="37"/>
        <v>0</v>
      </c>
      <c r="BI168" s="98">
        <f t="shared" si="38"/>
        <v>0</v>
      </c>
      <c r="BJ168" s="14" t="s">
        <v>85</v>
      </c>
      <c r="BK168" s="98">
        <f t="shared" si="39"/>
        <v>0</v>
      </c>
      <c r="BL168" s="14" t="s">
        <v>134</v>
      </c>
      <c r="BM168" s="170" t="s">
        <v>300</v>
      </c>
    </row>
    <row r="169" spans="1:65" s="2" customFormat="1" ht="21.75" customHeight="1">
      <c r="A169" s="30"/>
      <c r="B169" s="157"/>
      <c r="C169" s="158" t="s">
        <v>301</v>
      </c>
      <c r="D169" s="158" t="s">
        <v>130</v>
      </c>
      <c r="E169" s="159" t="s">
        <v>302</v>
      </c>
      <c r="F169" s="160" t="s">
        <v>303</v>
      </c>
      <c r="G169" s="161" t="s">
        <v>304</v>
      </c>
      <c r="H169" s="162">
        <v>154.18799999999999</v>
      </c>
      <c r="I169" s="163"/>
      <c r="J169" s="164">
        <f t="shared" si="30"/>
        <v>0</v>
      </c>
      <c r="K169" s="165"/>
      <c r="L169" s="31"/>
      <c r="M169" s="166" t="s">
        <v>1</v>
      </c>
      <c r="N169" s="167" t="s">
        <v>42</v>
      </c>
      <c r="O169" s="59"/>
      <c r="P169" s="168">
        <f t="shared" si="31"/>
        <v>0</v>
      </c>
      <c r="Q169" s="168">
        <v>0</v>
      </c>
      <c r="R169" s="168">
        <f t="shared" si="32"/>
        <v>0</v>
      </c>
      <c r="S169" s="168">
        <v>0</v>
      </c>
      <c r="T169" s="169">
        <f t="shared" si="33"/>
        <v>0</v>
      </c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R169" s="170" t="s">
        <v>134</v>
      </c>
      <c r="AT169" s="170" t="s">
        <v>130</v>
      </c>
      <c r="AU169" s="170" t="s">
        <v>85</v>
      </c>
      <c r="AY169" s="14" t="s">
        <v>128</v>
      </c>
      <c r="BE169" s="98">
        <f t="shared" si="34"/>
        <v>0</v>
      </c>
      <c r="BF169" s="98">
        <f t="shared" si="35"/>
        <v>0</v>
      </c>
      <c r="BG169" s="98">
        <f t="shared" si="36"/>
        <v>0</v>
      </c>
      <c r="BH169" s="98">
        <f t="shared" si="37"/>
        <v>0</v>
      </c>
      <c r="BI169" s="98">
        <f t="shared" si="38"/>
        <v>0</v>
      </c>
      <c r="BJ169" s="14" t="s">
        <v>85</v>
      </c>
      <c r="BK169" s="98">
        <f t="shared" si="39"/>
        <v>0</v>
      </c>
      <c r="BL169" s="14" t="s">
        <v>134</v>
      </c>
      <c r="BM169" s="170" t="s">
        <v>305</v>
      </c>
    </row>
    <row r="170" spans="1:65" s="2" customFormat="1" ht="24.2" customHeight="1">
      <c r="A170" s="30"/>
      <c r="B170" s="157"/>
      <c r="C170" s="158" t="s">
        <v>306</v>
      </c>
      <c r="D170" s="158" t="s">
        <v>130</v>
      </c>
      <c r="E170" s="159" t="s">
        <v>307</v>
      </c>
      <c r="F170" s="160" t="s">
        <v>308</v>
      </c>
      <c r="G170" s="161" t="s">
        <v>304</v>
      </c>
      <c r="H170" s="162">
        <v>1387.692</v>
      </c>
      <c r="I170" s="163"/>
      <c r="J170" s="164">
        <f t="shared" si="30"/>
        <v>0</v>
      </c>
      <c r="K170" s="165"/>
      <c r="L170" s="31"/>
      <c r="M170" s="166" t="s">
        <v>1</v>
      </c>
      <c r="N170" s="167" t="s">
        <v>42</v>
      </c>
      <c r="O170" s="59"/>
      <c r="P170" s="168">
        <f t="shared" si="31"/>
        <v>0</v>
      </c>
      <c r="Q170" s="168">
        <v>0</v>
      </c>
      <c r="R170" s="168">
        <f t="shared" si="32"/>
        <v>0</v>
      </c>
      <c r="S170" s="168">
        <v>0</v>
      </c>
      <c r="T170" s="169">
        <f t="shared" si="33"/>
        <v>0</v>
      </c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R170" s="170" t="s">
        <v>134</v>
      </c>
      <c r="AT170" s="170" t="s">
        <v>130</v>
      </c>
      <c r="AU170" s="170" t="s">
        <v>85</v>
      </c>
      <c r="AY170" s="14" t="s">
        <v>128</v>
      </c>
      <c r="BE170" s="98">
        <f t="shared" si="34"/>
        <v>0</v>
      </c>
      <c r="BF170" s="98">
        <f t="shared" si="35"/>
        <v>0</v>
      </c>
      <c r="BG170" s="98">
        <f t="shared" si="36"/>
        <v>0</v>
      </c>
      <c r="BH170" s="98">
        <f t="shared" si="37"/>
        <v>0</v>
      </c>
      <c r="BI170" s="98">
        <f t="shared" si="38"/>
        <v>0</v>
      </c>
      <c r="BJ170" s="14" t="s">
        <v>85</v>
      </c>
      <c r="BK170" s="98">
        <f t="shared" si="39"/>
        <v>0</v>
      </c>
      <c r="BL170" s="14" t="s">
        <v>134</v>
      </c>
      <c r="BM170" s="170" t="s">
        <v>309</v>
      </c>
    </row>
    <row r="171" spans="1:65" s="2" customFormat="1" ht="24.2" customHeight="1">
      <c r="A171" s="30"/>
      <c r="B171" s="157"/>
      <c r="C171" s="158" t="s">
        <v>310</v>
      </c>
      <c r="D171" s="158" t="s">
        <v>130</v>
      </c>
      <c r="E171" s="159" t="s">
        <v>311</v>
      </c>
      <c r="F171" s="160" t="s">
        <v>312</v>
      </c>
      <c r="G171" s="161" t="s">
        <v>304</v>
      </c>
      <c r="H171" s="162">
        <v>154.18799999999999</v>
      </c>
      <c r="I171" s="163"/>
      <c r="J171" s="164">
        <f t="shared" si="30"/>
        <v>0</v>
      </c>
      <c r="K171" s="165"/>
      <c r="L171" s="31"/>
      <c r="M171" s="166" t="s">
        <v>1</v>
      </c>
      <c r="N171" s="167" t="s">
        <v>42</v>
      </c>
      <c r="O171" s="59"/>
      <c r="P171" s="168">
        <f t="shared" si="31"/>
        <v>0</v>
      </c>
      <c r="Q171" s="168">
        <v>0</v>
      </c>
      <c r="R171" s="168">
        <f t="shared" si="32"/>
        <v>0</v>
      </c>
      <c r="S171" s="168">
        <v>0</v>
      </c>
      <c r="T171" s="169">
        <f t="shared" si="33"/>
        <v>0</v>
      </c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R171" s="170" t="s">
        <v>134</v>
      </c>
      <c r="AT171" s="170" t="s">
        <v>130</v>
      </c>
      <c r="AU171" s="170" t="s">
        <v>85</v>
      </c>
      <c r="AY171" s="14" t="s">
        <v>128</v>
      </c>
      <c r="BE171" s="98">
        <f t="shared" si="34"/>
        <v>0</v>
      </c>
      <c r="BF171" s="98">
        <f t="shared" si="35"/>
        <v>0</v>
      </c>
      <c r="BG171" s="98">
        <f t="shared" si="36"/>
        <v>0</v>
      </c>
      <c r="BH171" s="98">
        <f t="shared" si="37"/>
        <v>0</v>
      </c>
      <c r="BI171" s="98">
        <f t="shared" si="38"/>
        <v>0</v>
      </c>
      <c r="BJ171" s="14" t="s">
        <v>85</v>
      </c>
      <c r="BK171" s="98">
        <f t="shared" si="39"/>
        <v>0</v>
      </c>
      <c r="BL171" s="14" t="s">
        <v>134</v>
      </c>
      <c r="BM171" s="170" t="s">
        <v>313</v>
      </c>
    </row>
    <row r="172" spans="1:65" s="2" customFormat="1" ht="24.2" customHeight="1">
      <c r="A172" s="30"/>
      <c r="B172" s="157"/>
      <c r="C172" s="158" t="s">
        <v>314</v>
      </c>
      <c r="D172" s="158" t="s">
        <v>130</v>
      </c>
      <c r="E172" s="159" t="s">
        <v>315</v>
      </c>
      <c r="F172" s="160" t="s">
        <v>316</v>
      </c>
      <c r="G172" s="161" t="s">
        <v>304</v>
      </c>
      <c r="H172" s="162">
        <v>124.5</v>
      </c>
      <c r="I172" s="163"/>
      <c r="J172" s="164">
        <f t="shared" si="30"/>
        <v>0</v>
      </c>
      <c r="K172" s="165"/>
      <c r="L172" s="31"/>
      <c r="M172" s="166" t="s">
        <v>1</v>
      </c>
      <c r="N172" s="167" t="s">
        <v>42</v>
      </c>
      <c r="O172" s="59"/>
      <c r="P172" s="168">
        <f t="shared" si="31"/>
        <v>0</v>
      </c>
      <c r="Q172" s="168">
        <v>0</v>
      </c>
      <c r="R172" s="168">
        <f t="shared" si="32"/>
        <v>0</v>
      </c>
      <c r="S172" s="168">
        <v>0</v>
      </c>
      <c r="T172" s="169">
        <f t="shared" si="33"/>
        <v>0</v>
      </c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R172" s="170" t="s">
        <v>134</v>
      </c>
      <c r="AT172" s="170" t="s">
        <v>130</v>
      </c>
      <c r="AU172" s="170" t="s">
        <v>85</v>
      </c>
      <c r="AY172" s="14" t="s">
        <v>128</v>
      </c>
      <c r="BE172" s="98">
        <f t="shared" si="34"/>
        <v>0</v>
      </c>
      <c r="BF172" s="98">
        <f t="shared" si="35"/>
        <v>0</v>
      </c>
      <c r="BG172" s="98">
        <f t="shared" si="36"/>
        <v>0</v>
      </c>
      <c r="BH172" s="98">
        <f t="shared" si="37"/>
        <v>0</v>
      </c>
      <c r="BI172" s="98">
        <f t="shared" si="38"/>
        <v>0</v>
      </c>
      <c r="BJ172" s="14" t="s">
        <v>85</v>
      </c>
      <c r="BK172" s="98">
        <f t="shared" si="39"/>
        <v>0</v>
      </c>
      <c r="BL172" s="14" t="s">
        <v>134</v>
      </c>
      <c r="BM172" s="170" t="s">
        <v>317</v>
      </c>
    </row>
    <row r="173" spans="1:65" s="2" customFormat="1" ht="24.2" customHeight="1">
      <c r="A173" s="30"/>
      <c r="B173" s="157"/>
      <c r="C173" s="158" t="s">
        <v>318</v>
      </c>
      <c r="D173" s="158" t="s">
        <v>130</v>
      </c>
      <c r="E173" s="159" t="s">
        <v>319</v>
      </c>
      <c r="F173" s="160" t="s">
        <v>320</v>
      </c>
      <c r="G173" s="161" t="s">
        <v>304</v>
      </c>
      <c r="H173" s="162">
        <v>29.687999999999999</v>
      </c>
      <c r="I173" s="163"/>
      <c r="J173" s="164">
        <f t="shared" si="30"/>
        <v>0</v>
      </c>
      <c r="K173" s="165"/>
      <c r="L173" s="31"/>
      <c r="M173" s="166" t="s">
        <v>1</v>
      </c>
      <c r="N173" s="167" t="s">
        <v>42</v>
      </c>
      <c r="O173" s="59"/>
      <c r="P173" s="168">
        <f t="shared" si="31"/>
        <v>0</v>
      </c>
      <c r="Q173" s="168">
        <v>0</v>
      </c>
      <c r="R173" s="168">
        <f t="shared" si="32"/>
        <v>0</v>
      </c>
      <c r="S173" s="168">
        <v>0</v>
      </c>
      <c r="T173" s="169">
        <f t="shared" si="33"/>
        <v>0</v>
      </c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R173" s="170" t="s">
        <v>134</v>
      </c>
      <c r="AT173" s="170" t="s">
        <v>130</v>
      </c>
      <c r="AU173" s="170" t="s">
        <v>85</v>
      </c>
      <c r="AY173" s="14" t="s">
        <v>128</v>
      </c>
      <c r="BE173" s="98">
        <f t="shared" si="34"/>
        <v>0</v>
      </c>
      <c r="BF173" s="98">
        <f t="shared" si="35"/>
        <v>0</v>
      </c>
      <c r="BG173" s="98">
        <f t="shared" si="36"/>
        <v>0</v>
      </c>
      <c r="BH173" s="98">
        <f t="shared" si="37"/>
        <v>0</v>
      </c>
      <c r="BI173" s="98">
        <f t="shared" si="38"/>
        <v>0</v>
      </c>
      <c r="BJ173" s="14" t="s">
        <v>85</v>
      </c>
      <c r="BK173" s="98">
        <f t="shared" si="39"/>
        <v>0</v>
      </c>
      <c r="BL173" s="14" t="s">
        <v>134</v>
      </c>
      <c r="BM173" s="170" t="s">
        <v>321</v>
      </c>
    </row>
    <row r="174" spans="1:65" s="12" customFormat="1" ht="22.9" customHeight="1">
      <c r="B174" s="144"/>
      <c r="D174" s="145" t="s">
        <v>75</v>
      </c>
      <c r="E174" s="155" t="s">
        <v>322</v>
      </c>
      <c r="F174" s="155" t="s">
        <v>323</v>
      </c>
      <c r="I174" s="147"/>
      <c r="J174" s="156">
        <f>BK174</f>
        <v>0</v>
      </c>
      <c r="L174" s="144"/>
      <c r="M174" s="149"/>
      <c r="N174" s="150"/>
      <c r="O174" s="150"/>
      <c r="P174" s="151">
        <f>P175</f>
        <v>0</v>
      </c>
      <c r="Q174" s="150"/>
      <c r="R174" s="151">
        <f>R175</f>
        <v>0</v>
      </c>
      <c r="S174" s="150"/>
      <c r="T174" s="152">
        <f>T175</f>
        <v>0</v>
      </c>
      <c r="AR174" s="145" t="s">
        <v>81</v>
      </c>
      <c r="AT174" s="153" t="s">
        <v>75</v>
      </c>
      <c r="AU174" s="153" t="s">
        <v>81</v>
      </c>
      <c r="AY174" s="145" t="s">
        <v>128</v>
      </c>
      <c r="BK174" s="154">
        <f>BK175</f>
        <v>0</v>
      </c>
    </row>
    <row r="175" spans="1:65" s="2" customFormat="1" ht="33" customHeight="1">
      <c r="A175" s="30"/>
      <c r="B175" s="157"/>
      <c r="C175" s="158" t="s">
        <v>324</v>
      </c>
      <c r="D175" s="158" t="s">
        <v>130</v>
      </c>
      <c r="E175" s="159" t="s">
        <v>325</v>
      </c>
      <c r="F175" s="160" t="s">
        <v>326</v>
      </c>
      <c r="G175" s="161" t="s">
        <v>304</v>
      </c>
      <c r="H175" s="162">
        <v>1013.476</v>
      </c>
      <c r="I175" s="163"/>
      <c r="J175" s="164">
        <f>ROUND(I175*H175,2)</f>
        <v>0</v>
      </c>
      <c r="K175" s="165"/>
      <c r="L175" s="31"/>
      <c r="M175" s="182" t="s">
        <v>1</v>
      </c>
      <c r="N175" s="183" t="s">
        <v>42</v>
      </c>
      <c r="O175" s="184"/>
      <c r="P175" s="185">
        <f>O175*H175</f>
        <v>0</v>
      </c>
      <c r="Q175" s="185">
        <v>0</v>
      </c>
      <c r="R175" s="185">
        <f>Q175*H175</f>
        <v>0</v>
      </c>
      <c r="S175" s="185">
        <v>0</v>
      </c>
      <c r="T175" s="186">
        <f>S175*H175</f>
        <v>0</v>
      </c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R175" s="170" t="s">
        <v>134</v>
      </c>
      <c r="AT175" s="170" t="s">
        <v>130</v>
      </c>
      <c r="AU175" s="170" t="s">
        <v>85</v>
      </c>
      <c r="AY175" s="14" t="s">
        <v>128</v>
      </c>
      <c r="BE175" s="98">
        <f>IF(N175="základná",J175,0)</f>
        <v>0</v>
      </c>
      <c r="BF175" s="98">
        <f>IF(N175="znížená",J175,0)</f>
        <v>0</v>
      </c>
      <c r="BG175" s="98">
        <f>IF(N175="zákl. prenesená",J175,0)</f>
        <v>0</v>
      </c>
      <c r="BH175" s="98">
        <f>IF(N175="zníž. prenesená",J175,0)</f>
        <v>0</v>
      </c>
      <c r="BI175" s="98">
        <f>IF(N175="nulová",J175,0)</f>
        <v>0</v>
      </c>
      <c r="BJ175" s="14" t="s">
        <v>85</v>
      </c>
      <c r="BK175" s="98">
        <f>ROUND(I175*H175,2)</f>
        <v>0</v>
      </c>
      <c r="BL175" s="14" t="s">
        <v>134</v>
      </c>
      <c r="BM175" s="170" t="s">
        <v>327</v>
      </c>
    </row>
    <row r="176" spans="1:65" s="2" customFormat="1" ht="6.95" customHeight="1">
      <c r="A176" s="30"/>
      <c r="B176" s="48"/>
      <c r="C176" s="49"/>
      <c r="D176" s="49"/>
      <c r="E176" s="49"/>
      <c r="F176" s="49"/>
      <c r="G176" s="49"/>
      <c r="H176" s="49"/>
      <c r="I176" s="49"/>
      <c r="J176" s="49"/>
      <c r="K176" s="49"/>
      <c r="L176" s="31"/>
      <c r="M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</row>
  </sheetData>
  <autoFilter ref="C121:K175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64"/>
  <sheetViews>
    <sheetView showGridLines="0" topLeftCell="A149" workbookViewId="0">
      <selection activeCell="J12" sqref="J12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187" t="s">
        <v>5</v>
      </c>
      <c r="M2" s="188"/>
      <c r="N2" s="188"/>
      <c r="O2" s="188"/>
      <c r="P2" s="188"/>
      <c r="Q2" s="188"/>
      <c r="R2" s="188"/>
      <c r="S2" s="188"/>
      <c r="T2" s="188"/>
      <c r="U2" s="188"/>
      <c r="V2" s="188"/>
      <c r="AT2" s="14" t="s">
        <v>87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76</v>
      </c>
    </row>
    <row r="4" spans="1:46" s="1" customFormat="1" ht="24.95" customHeight="1">
      <c r="B4" s="17"/>
      <c r="D4" s="18" t="s">
        <v>100</v>
      </c>
      <c r="L4" s="17"/>
      <c r="M4" s="104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15</v>
      </c>
      <c r="L6" s="17"/>
    </row>
    <row r="7" spans="1:46" s="1" customFormat="1" ht="16.5" customHeight="1">
      <c r="B7" s="17"/>
      <c r="E7" s="236" t="str">
        <f>'Rekapitulácia stavby'!K6</f>
        <v>MURÁNSKA DLHÁ LÚKA - Chodník pozdĺž cesty II/532</v>
      </c>
      <c r="F7" s="237"/>
      <c r="G7" s="237"/>
      <c r="H7" s="237"/>
      <c r="L7" s="17"/>
    </row>
    <row r="8" spans="1:46" s="2" customFormat="1" ht="12" customHeight="1">
      <c r="A8" s="30"/>
      <c r="B8" s="31"/>
      <c r="C8" s="30"/>
      <c r="D8" s="24" t="s">
        <v>101</v>
      </c>
      <c r="E8" s="30"/>
      <c r="F8" s="30"/>
      <c r="G8" s="30"/>
      <c r="H8" s="30"/>
      <c r="I8" s="30"/>
      <c r="J8" s="30"/>
      <c r="K8" s="30"/>
      <c r="L8" s="43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</row>
    <row r="9" spans="1:46" s="2" customFormat="1" ht="16.5" customHeight="1">
      <c r="A9" s="30"/>
      <c r="B9" s="31"/>
      <c r="C9" s="30"/>
      <c r="D9" s="30"/>
      <c r="E9" s="226" t="s">
        <v>328</v>
      </c>
      <c r="F9" s="235"/>
      <c r="G9" s="235"/>
      <c r="H9" s="235"/>
      <c r="I9" s="30"/>
      <c r="J9" s="30"/>
      <c r="K9" s="30"/>
      <c r="L9" s="43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46" s="2" customFormat="1">
      <c r="A10" s="30"/>
      <c r="B10" s="31"/>
      <c r="C10" s="30"/>
      <c r="D10" s="30"/>
      <c r="E10" s="30"/>
      <c r="F10" s="30"/>
      <c r="G10" s="30"/>
      <c r="H10" s="30"/>
      <c r="I10" s="30"/>
      <c r="J10" s="30"/>
      <c r="K10" s="30"/>
      <c r="L10" s="43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46" s="2" customFormat="1" ht="12" customHeight="1">
      <c r="A11" s="30"/>
      <c r="B11" s="31"/>
      <c r="C11" s="30"/>
      <c r="D11" s="24" t="s">
        <v>17</v>
      </c>
      <c r="E11" s="30"/>
      <c r="F11" s="22" t="s">
        <v>1</v>
      </c>
      <c r="G11" s="30"/>
      <c r="H11" s="30"/>
      <c r="I11" s="24" t="s">
        <v>18</v>
      </c>
      <c r="J11" s="22" t="s">
        <v>1</v>
      </c>
      <c r="K11" s="30"/>
      <c r="L11" s="43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46" s="2" customFormat="1" ht="12" customHeight="1">
      <c r="A12" s="30"/>
      <c r="B12" s="31"/>
      <c r="C12" s="30"/>
      <c r="D12" s="24" t="s">
        <v>19</v>
      </c>
      <c r="E12" s="30"/>
      <c r="F12" s="22" t="s">
        <v>20</v>
      </c>
      <c r="G12" s="30"/>
      <c r="H12" s="30"/>
      <c r="I12" s="24" t="s">
        <v>21</v>
      </c>
      <c r="J12" s="56"/>
      <c r="K12" s="30"/>
      <c r="L12" s="43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46" s="2" customFormat="1" ht="10.9" customHeight="1">
      <c r="A13" s="30"/>
      <c r="B13" s="31"/>
      <c r="C13" s="30"/>
      <c r="D13" s="30"/>
      <c r="E13" s="30"/>
      <c r="F13" s="30"/>
      <c r="G13" s="30"/>
      <c r="H13" s="30"/>
      <c r="I13" s="30"/>
      <c r="J13" s="30"/>
      <c r="K13" s="30"/>
      <c r="L13" s="43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46" s="2" customFormat="1" ht="12" customHeight="1">
      <c r="A14" s="30"/>
      <c r="B14" s="31"/>
      <c r="C14" s="30"/>
      <c r="D14" s="24" t="s">
        <v>22</v>
      </c>
      <c r="E14" s="30"/>
      <c r="F14" s="30"/>
      <c r="G14" s="30"/>
      <c r="H14" s="30"/>
      <c r="I14" s="24" t="s">
        <v>23</v>
      </c>
      <c r="J14" s="22" t="s">
        <v>1</v>
      </c>
      <c r="K14" s="30"/>
      <c r="L14" s="43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46" s="2" customFormat="1" ht="18" customHeight="1">
      <c r="A15" s="30"/>
      <c r="B15" s="31"/>
      <c r="C15" s="30"/>
      <c r="D15" s="30"/>
      <c r="E15" s="22" t="s">
        <v>24</v>
      </c>
      <c r="F15" s="30"/>
      <c r="G15" s="30"/>
      <c r="H15" s="30"/>
      <c r="I15" s="24" t="s">
        <v>25</v>
      </c>
      <c r="J15" s="22" t="s">
        <v>1</v>
      </c>
      <c r="K15" s="30"/>
      <c r="L15" s="43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46" s="2" customFormat="1" ht="6.95" customHeight="1">
      <c r="A16" s="30"/>
      <c r="B16" s="31"/>
      <c r="C16" s="30"/>
      <c r="D16" s="30"/>
      <c r="E16" s="30"/>
      <c r="F16" s="30"/>
      <c r="G16" s="30"/>
      <c r="H16" s="30"/>
      <c r="I16" s="30"/>
      <c r="J16" s="30"/>
      <c r="K16" s="30"/>
      <c r="L16" s="43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pans="1:31" s="2" customFormat="1" ht="12" customHeight="1">
      <c r="A17" s="30"/>
      <c r="B17" s="31"/>
      <c r="C17" s="30"/>
      <c r="D17" s="24" t="s">
        <v>26</v>
      </c>
      <c r="E17" s="30"/>
      <c r="F17" s="30"/>
      <c r="G17" s="30"/>
      <c r="H17" s="30"/>
      <c r="I17" s="24" t="s">
        <v>23</v>
      </c>
      <c r="J17" s="25" t="str">
        <f>'Rekapitulácia stavby'!AN13</f>
        <v>Vyplň údaj</v>
      </c>
      <c r="K17" s="30"/>
      <c r="L17" s="43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1" s="2" customFormat="1" ht="18" customHeight="1">
      <c r="A18" s="30"/>
      <c r="B18" s="31"/>
      <c r="C18" s="30"/>
      <c r="D18" s="30"/>
      <c r="E18" s="238" t="str">
        <f>'Rekapitulácia stavby'!E14</f>
        <v>Vyplň údaj</v>
      </c>
      <c r="F18" s="204"/>
      <c r="G18" s="204"/>
      <c r="H18" s="204"/>
      <c r="I18" s="24" t="s">
        <v>25</v>
      </c>
      <c r="J18" s="25" t="str">
        <f>'Rekapitulácia stavby'!AN14</f>
        <v>Vyplň údaj</v>
      </c>
      <c r="K18" s="30"/>
      <c r="L18" s="43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pans="1:31" s="2" customFormat="1" ht="6.95" customHeight="1">
      <c r="A19" s="30"/>
      <c r="B19" s="31"/>
      <c r="C19" s="30"/>
      <c r="D19" s="30"/>
      <c r="E19" s="30"/>
      <c r="F19" s="30"/>
      <c r="G19" s="30"/>
      <c r="H19" s="30"/>
      <c r="I19" s="30"/>
      <c r="J19" s="30"/>
      <c r="K19" s="30"/>
      <c r="L19" s="43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pans="1:31" s="2" customFormat="1" ht="12" customHeight="1">
      <c r="A20" s="30"/>
      <c r="B20" s="31"/>
      <c r="C20" s="30"/>
      <c r="D20" s="24" t="s">
        <v>28</v>
      </c>
      <c r="E20" s="30"/>
      <c r="F20" s="30"/>
      <c r="G20" s="30"/>
      <c r="H20" s="30"/>
      <c r="I20" s="24" t="s">
        <v>23</v>
      </c>
      <c r="J20" s="22" t="s">
        <v>1</v>
      </c>
      <c r="K20" s="30"/>
      <c r="L20" s="43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31" s="2" customFormat="1" ht="18" customHeight="1">
      <c r="A21" s="30"/>
      <c r="B21" s="31"/>
      <c r="C21" s="30"/>
      <c r="D21" s="30"/>
      <c r="E21" s="22" t="s">
        <v>29</v>
      </c>
      <c r="F21" s="30"/>
      <c r="G21" s="30"/>
      <c r="H21" s="30"/>
      <c r="I21" s="24" t="s">
        <v>25</v>
      </c>
      <c r="J21" s="22" t="s">
        <v>1</v>
      </c>
      <c r="K21" s="30"/>
      <c r="L21" s="43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1" s="2" customFormat="1" ht="6.95" customHeight="1">
      <c r="A22" s="30"/>
      <c r="B22" s="31"/>
      <c r="C22" s="30"/>
      <c r="D22" s="30"/>
      <c r="E22" s="30"/>
      <c r="F22" s="30"/>
      <c r="G22" s="30"/>
      <c r="H22" s="30"/>
      <c r="I22" s="30"/>
      <c r="J22" s="30"/>
      <c r="K22" s="30"/>
      <c r="L22" s="43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1" s="2" customFormat="1" ht="12" customHeight="1">
      <c r="A23" s="30"/>
      <c r="B23" s="31"/>
      <c r="C23" s="30"/>
      <c r="D23" s="24" t="s">
        <v>31</v>
      </c>
      <c r="E23" s="30"/>
      <c r="F23" s="30"/>
      <c r="G23" s="30"/>
      <c r="H23" s="30"/>
      <c r="I23" s="24" t="s">
        <v>23</v>
      </c>
      <c r="J23" s="22" t="str">
        <f>IF('Rekapitulácia stavby'!AN19="","",'Rekapitulácia stavby'!AN19)</f>
        <v/>
      </c>
      <c r="K23" s="30"/>
      <c r="L23" s="43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1" s="2" customFormat="1" ht="18" customHeight="1">
      <c r="A24" s="30"/>
      <c r="B24" s="31"/>
      <c r="C24" s="30"/>
      <c r="D24" s="30"/>
      <c r="E24" s="22" t="str">
        <f>IF('Rekapitulácia stavby'!E20="","",'Rekapitulácia stavby'!E20)</f>
        <v xml:space="preserve"> </v>
      </c>
      <c r="F24" s="30"/>
      <c r="G24" s="30"/>
      <c r="H24" s="30"/>
      <c r="I24" s="24" t="s">
        <v>25</v>
      </c>
      <c r="J24" s="22" t="str">
        <f>IF('Rekapitulácia stavby'!AN20="","",'Rekapitulácia stavby'!AN20)</f>
        <v/>
      </c>
      <c r="K24" s="30"/>
      <c r="L24" s="43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1" s="2" customFormat="1" ht="6.95" customHeight="1">
      <c r="A25" s="30"/>
      <c r="B25" s="31"/>
      <c r="C25" s="30"/>
      <c r="D25" s="30"/>
      <c r="E25" s="30"/>
      <c r="F25" s="30"/>
      <c r="G25" s="30"/>
      <c r="H25" s="30"/>
      <c r="I25" s="30"/>
      <c r="J25" s="30"/>
      <c r="K25" s="30"/>
      <c r="L25" s="43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31" s="2" customFormat="1" ht="12" customHeight="1">
      <c r="A26" s="30"/>
      <c r="B26" s="31"/>
      <c r="C26" s="30"/>
      <c r="D26" s="24" t="s">
        <v>33</v>
      </c>
      <c r="E26" s="30"/>
      <c r="F26" s="30"/>
      <c r="G26" s="30"/>
      <c r="H26" s="30"/>
      <c r="I26" s="30"/>
      <c r="J26" s="30"/>
      <c r="K26" s="30"/>
      <c r="L26" s="43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s="8" customFormat="1" ht="16.5" customHeight="1">
      <c r="A27" s="105"/>
      <c r="B27" s="106"/>
      <c r="C27" s="105"/>
      <c r="D27" s="105"/>
      <c r="E27" s="208" t="s">
        <v>1</v>
      </c>
      <c r="F27" s="208"/>
      <c r="G27" s="208"/>
      <c r="H27" s="208"/>
      <c r="I27" s="105"/>
      <c r="J27" s="105"/>
      <c r="K27" s="105"/>
      <c r="L27" s="107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</row>
    <row r="28" spans="1:31" s="2" customFormat="1" ht="6.95" customHeight="1">
      <c r="A28" s="30"/>
      <c r="B28" s="31"/>
      <c r="C28" s="30"/>
      <c r="D28" s="30"/>
      <c r="E28" s="30"/>
      <c r="F28" s="30"/>
      <c r="G28" s="30"/>
      <c r="H28" s="30"/>
      <c r="I28" s="30"/>
      <c r="J28" s="30"/>
      <c r="K28" s="30"/>
      <c r="L28" s="43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1" s="2" customFormat="1" ht="6.95" customHeight="1">
      <c r="A29" s="30"/>
      <c r="B29" s="31"/>
      <c r="C29" s="30"/>
      <c r="D29" s="67"/>
      <c r="E29" s="67"/>
      <c r="F29" s="67"/>
      <c r="G29" s="67"/>
      <c r="H29" s="67"/>
      <c r="I29" s="67"/>
      <c r="J29" s="67"/>
      <c r="K29" s="67"/>
      <c r="L29" s="43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</row>
    <row r="30" spans="1:31" s="2" customFormat="1" ht="25.35" customHeight="1">
      <c r="A30" s="30"/>
      <c r="B30" s="31"/>
      <c r="C30" s="30"/>
      <c r="D30" s="108" t="s">
        <v>36</v>
      </c>
      <c r="E30" s="30"/>
      <c r="F30" s="30"/>
      <c r="G30" s="30"/>
      <c r="H30" s="30"/>
      <c r="I30" s="30"/>
      <c r="J30" s="72">
        <f>ROUND(J122, 2)</f>
        <v>0</v>
      </c>
      <c r="K30" s="30"/>
      <c r="L30" s="43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1" s="2" customFormat="1" ht="6.95" customHeight="1">
      <c r="A31" s="30"/>
      <c r="B31" s="31"/>
      <c r="C31" s="30"/>
      <c r="D31" s="67"/>
      <c r="E31" s="67"/>
      <c r="F31" s="67"/>
      <c r="G31" s="67"/>
      <c r="H31" s="67"/>
      <c r="I31" s="67"/>
      <c r="J31" s="67"/>
      <c r="K31" s="67"/>
      <c r="L31" s="43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pans="1:31" s="2" customFormat="1" ht="14.45" customHeight="1">
      <c r="A32" s="30"/>
      <c r="B32" s="31"/>
      <c r="C32" s="30"/>
      <c r="D32" s="30"/>
      <c r="E32" s="30"/>
      <c r="F32" s="34" t="s">
        <v>38</v>
      </c>
      <c r="G32" s="30"/>
      <c r="H32" s="30"/>
      <c r="I32" s="34" t="s">
        <v>37</v>
      </c>
      <c r="J32" s="34" t="s">
        <v>39</v>
      </c>
      <c r="K32" s="30"/>
      <c r="L32" s="43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s="2" customFormat="1" ht="14.45" customHeight="1">
      <c r="A33" s="30"/>
      <c r="B33" s="31"/>
      <c r="C33" s="30"/>
      <c r="D33" s="109" t="s">
        <v>40</v>
      </c>
      <c r="E33" s="36" t="s">
        <v>41</v>
      </c>
      <c r="F33" s="110">
        <f>ROUND((SUM(BE122:BE163)),  2)</f>
        <v>0</v>
      </c>
      <c r="G33" s="111"/>
      <c r="H33" s="111"/>
      <c r="I33" s="112">
        <v>0.2</v>
      </c>
      <c r="J33" s="110">
        <f>ROUND(((SUM(BE122:BE163))*I33),  2)</f>
        <v>0</v>
      </c>
      <c r="K33" s="30"/>
      <c r="L33" s="43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s="2" customFormat="1" ht="14.45" customHeight="1">
      <c r="A34" s="30"/>
      <c r="B34" s="31"/>
      <c r="C34" s="30"/>
      <c r="D34" s="30"/>
      <c r="E34" s="36" t="s">
        <v>42</v>
      </c>
      <c r="F34" s="110">
        <f>ROUND((SUM(BF122:BF163)),  2)</f>
        <v>0</v>
      </c>
      <c r="G34" s="111"/>
      <c r="H34" s="111"/>
      <c r="I34" s="112">
        <v>0.2</v>
      </c>
      <c r="J34" s="110">
        <f>ROUND(((SUM(BF122:BF163))*I34),  2)</f>
        <v>0</v>
      </c>
      <c r="K34" s="30"/>
      <c r="L34" s="43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 s="2" customFormat="1" ht="14.45" hidden="1" customHeight="1">
      <c r="A35" s="30"/>
      <c r="B35" s="31"/>
      <c r="C35" s="30"/>
      <c r="D35" s="30"/>
      <c r="E35" s="24" t="s">
        <v>43</v>
      </c>
      <c r="F35" s="113">
        <f>ROUND((SUM(BG122:BG163)),  2)</f>
        <v>0</v>
      </c>
      <c r="G35" s="30"/>
      <c r="H35" s="30"/>
      <c r="I35" s="114">
        <v>0.2</v>
      </c>
      <c r="J35" s="113">
        <f>0</f>
        <v>0</v>
      </c>
      <c r="K35" s="30"/>
      <c r="L35" s="43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s="2" customFormat="1" ht="14.45" hidden="1" customHeight="1">
      <c r="A36" s="30"/>
      <c r="B36" s="31"/>
      <c r="C36" s="30"/>
      <c r="D36" s="30"/>
      <c r="E36" s="24" t="s">
        <v>44</v>
      </c>
      <c r="F36" s="113">
        <f>ROUND((SUM(BH122:BH163)),  2)</f>
        <v>0</v>
      </c>
      <c r="G36" s="30"/>
      <c r="H36" s="30"/>
      <c r="I36" s="114">
        <v>0.2</v>
      </c>
      <c r="J36" s="113">
        <f>0</f>
        <v>0</v>
      </c>
      <c r="K36" s="30"/>
      <c r="L36" s="43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 s="2" customFormat="1" ht="14.45" hidden="1" customHeight="1">
      <c r="A37" s="30"/>
      <c r="B37" s="31"/>
      <c r="C37" s="30"/>
      <c r="D37" s="30"/>
      <c r="E37" s="36" t="s">
        <v>45</v>
      </c>
      <c r="F37" s="110">
        <f>ROUND((SUM(BI122:BI163)),  2)</f>
        <v>0</v>
      </c>
      <c r="G37" s="111"/>
      <c r="H37" s="111"/>
      <c r="I37" s="112">
        <v>0</v>
      </c>
      <c r="J37" s="110">
        <f>0</f>
        <v>0</v>
      </c>
      <c r="K37" s="30"/>
      <c r="L37" s="43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pans="1:31" s="2" customFormat="1" ht="6.95" customHeight="1">
      <c r="A38" s="30"/>
      <c r="B38" s="31"/>
      <c r="C38" s="30"/>
      <c r="D38" s="30"/>
      <c r="E38" s="30"/>
      <c r="F38" s="30"/>
      <c r="G38" s="30"/>
      <c r="H38" s="30"/>
      <c r="I38" s="30"/>
      <c r="J38" s="30"/>
      <c r="K38" s="30"/>
      <c r="L38" s="43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spans="1:31" s="2" customFormat="1" ht="25.35" customHeight="1">
      <c r="A39" s="30"/>
      <c r="B39" s="31"/>
      <c r="C39" s="103"/>
      <c r="D39" s="115" t="s">
        <v>46</v>
      </c>
      <c r="E39" s="61"/>
      <c r="F39" s="61"/>
      <c r="G39" s="116" t="s">
        <v>47</v>
      </c>
      <c r="H39" s="117" t="s">
        <v>48</v>
      </c>
      <c r="I39" s="61"/>
      <c r="J39" s="118">
        <f>SUM(J30:J37)</f>
        <v>0</v>
      </c>
      <c r="K39" s="119"/>
      <c r="L39" s="43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</row>
    <row r="40" spans="1:31" s="2" customFormat="1" ht="14.45" customHeight="1">
      <c r="A40" s="30"/>
      <c r="B40" s="31"/>
      <c r="C40" s="30"/>
      <c r="D40" s="30"/>
      <c r="E40" s="30"/>
      <c r="F40" s="30"/>
      <c r="G40" s="30"/>
      <c r="H40" s="30"/>
      <c r="I40" s="30"/>
      <c r="J40" s="30"/>
      <c r="K40" s="30"/>
      <c r="L40" s="43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3"/>
      <c r="D50" s="44" t="s">
        <v>49</v>
      </c>
      <c r="E50" s="45"/>
      <c r="F50" s="45"/>
      <c r="G50" s="44" t="s">
        <v>50</v>
      </c>
      <c r="H50" s="45"/>
      <c r="I50" s="45"/>
      <c r="J50" s="45"/>
      <c r="K50" s="45"/>
      <c r="L50" s="43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30"/>
      <c r="B61" s="31"/>
      <c r="C61" s="30"/>
      <c r="D61" s="46" t="s">
        <v>51</v>
      </c>
      <c r="E61" s="33"/>
      <c r="F61" s="120" t="s">
        <v>52</v>
      </c>
      <c r="G61" s="46" t="s">
        <v>51</v>
      </c>
      <c r="H61" s="33"/>
      <c r="I61" s="33"/>
      <c r="J61" s="121" t="s">
        <v>52</v>
      </c>
      <c r="K61" s="33"/>
      <c r="L61" s="43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30"/>
      <c r="B65" s="31"/>
      <c r="C65" s="30"/>
      <c r="D65" s="44" t="s">
        <v>53</v>
      </c>
      <c r="E65" s="47"/>
      <c r="F65" s="47"/>
      <c r="G65" s="44" t="s">
        <v>54</v>
      </c>
      <c r="H65" s="47"/>
      <c r="I65" s="47"/>
      <c r="J65" s="47"/>
      <c r="K65" s="47"/>
      <c r="L65" s="43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30"/>
      <c r="B76" s="31"/>
      <c r="C76" s="30"/>
      <c r="D76" s="46" t="s">
        <v>51</v>
      </c>
      <c r="E76" s="33"/>
      <c r="F76" s="120" t="s">
        <v>52</v>
      </c>
      <c r="G76" s="46" t="s">
        <v>51</v>
      </c>
      <c r="H76" s="33"/>
      <c r="I76" s="33"/>
      <c r="J76" s="121" t="s">
        <v>52</v>
      </c>
      <c r="K76" s="33"/>
      <c r="L76" s="43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</row>
    <row r="77" spans="1:31" s="2" customFormat="1" ht="14.45" customHeight="1">
      <c r="A77" s="30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3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</row>
    <row r="81" spans="1:47" s="2" customFormat="1" ht="6.95" customHeight="1">
      <c r="A81" s="30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43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</row>
    <row r="82" spans="1:47" s="2" customFormat="1" ht="24.95" customHeight="1">
      <c r="A82" s="30"/>
      <c r="B82" s="31"/>
      <c r="C82" s="18" t="s">
        <v>103</v>
      </c>
      <c r="D82" s="30"/>
      <c r="E82" s="30"/>
      <c r="F82" s="30"/>
      <c r="G82" s="30"/>
      <c r="H82" s="30"/>
      <c r="I82" s="30"/>
      <c r="J82" s="30"/>
      <c r="K82" s="30"/>
      <c r="L82" s="43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pans="1:47" s="2" customFormat="1" ht="6.95" customHeight="1">
      <c r="A83" s="30"/>
      <c r="B83" s="31"/>
      <c r="C83" s="30"/>
      <c r="D83" s="30"/>
      <c r="E83" s="30"/>
      <c r="F83" s="30"/>
      <c r="G83" s="30"/>
      <c r="H83" s="30"/>
      <c r="I83" s="30"/>
      <c r="J83" s="30"/>
      <c r="K83" s="30"/>
      <c r="L83" s="43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</row>
    <row r="84" spans="1:47" s="2" customFormat="1" ht="12" customHeight="1">
      <c r="A84" s="30"/>
      <c r="B84" s="31"/>
      <c r="C84" s="24" t="s">
        <v>15</v>
      </c>
      <c r="D84" s="30"/>
      <c r="E84" s="30"/>
      <c r="F84" s="30"/>
      <c r="G84" s="30"/>
      <c r="H84" s="30"/>
      <c r="I84" s="30"/>
      <c r="J84" s="30"/>
      <c r="K84" s="30"/>
      <c r="L84" s="43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</row>
    <row r="85" spans="1:47" s="2" customFormat="1" ht="16.5" customHeight="1">
      <c r="A85" s="30"/>
      <c r="B85" s="31"/>
      <c r="C85" s="30"/>
      <c r="D85" s="30"/>
      <c r="E85" s="236" t="str">
        <f>E7</f>
        <v>MURÁNSKA DLHÁ LÚKA - Chodník pozdĺž cesty II/532</v>
      </c>
      <c r="F85" s="237"/>
      <c r="G85" s="237"/>
      <c r="H85" s="237"/>
      <c r="I85" s="30"/>
      <c r="J85" s="30"/>
      <c r="K85" s="30"/>
      <c r="L85" s="43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</row>
    <row r="86" spans="1:47" s="2" customFormat="1" ht="12" customHeight="1">
      <c r="A86" s="30"/>
      <c r="B86" s="31"/>
      <c r="C86" s="24" t="s">
        <v>101</v>
      </c>
      <c r="D86" s="30"/>
      <c r="E86" s="30"/>
      <c r="F86" s="30"/>
      <c r="G86" s="30"/>
      <c r="H86" s="30"/>
      <c r="I86" s="30"/>
      <c r="J86" s="30"/>
      <c r="K86" s="30"/>
      <c r="L86" s="43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</row>
    <row r="87" spans="1:47" s="2" customFormat="1" ht="16.5" customHeight="1">
      <c r="A87" s="30"/>
      <c r="B87" s="31"/>
      <c r="C87" s="30"/>
      <c r="D87" s="30"/>
      <c r="E87" s="226" t="str">
        <f>E9</f>
        <v>2 - Dažďová kanalizácia</v>
      </c>
      <c r="F87" s="235"/>
      <c r="G87" s="235"/>
      <c r="H87" s="235"/>
      <c r="I87" s="30"/>
      <c r="J87" s="30"/>
      <c r="K87" s="30"/>
      <c r="L87" s="43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</row>
    <row r="88" spans="1:47" s="2" customFormat="1" ht="6.95" customHeight="1">
      <c r="A88" s="30"/>
      <c r="B88" s="31"/>
      <c r="C88" s="30"/>
      <c r="D88" s="30"/>
      <c r="E88" s="30"/>
      <c r="F88" s="30"/>
      <c r="G88" s="30"/>
      <c r="H88" s="30"/>
      <c r="I88" s="30"/>
      <c r="J88" s="30"/>
      <c r="K88" s="30"/>
      <c r="L88" s="43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</row>
    <row r="89" spans="1:47" s="2" customFormat="1" ht="12" customHeight="1">
      <c r="A89" s="30"/>
      <c r="B89" s="31"/>
      <c r="C89" s="24" t="s">
        <v>19</v>
      </c>
      <c r="D89" s="30"/>
      <c r="E89" s="30"/>
      <c r="F89" s="22" t="str">
        <f>F12</f>
        <v>k.ú. Muránska Dlhá Lúka</v>
      </c>
      <c r="G89" s="30"/>
      <c r="H89" s="30"/>
      <c r="I89" s="24" t="s">
        <v>21</v>
      </c>
      <c r="J89" s="56" t="str">
        <f>IF(J12="","",J12)</f>
        <v/>
      </c>
      <c r="K89" s="30"/>
      <c r="L89" s="43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</row>
    <row r="90" spans="1:47" s="2" customFormat="1" ht="6.95" customHeight="1">
      <c r="A90" s="30"/>
      <c r="B90" s="31"/>
      <c r="C90" s="30"/>
      <c r="D90" s="30"/>
      <c r="E90" s="30"/>
      <c r="F90" s="30"/>
      <c r="G90" s="30"/>
      <c r="H90" s="30"/>
      <c r="I90" s="30"/>
      <c r="J90" s="30"/>
      <c r="K90" s="30"/>
      <c r="L90" s="43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</row>
    <row r="91" spans="1:47" s="2" customFormat="1" ht="15.2" customHeight="1">
      <c r="A91" s="30"/>
      <c r="B91" s="31"/>
      <c r="C91" s="24" t="s">
        <v>22</v>
      </c>
      <c r="D91" s="30"/>
      <c r="E91" s="30"/>
      <c r="F91" s="22" t="str">
        <f>E15</f>
        <v>Obec Muránska Dlhá Lúka</v>
      </c>
      <c r="G91" s="30"/>
      <c r="H91" s="30"/>
      <c r="I91" s="24" t="s">
        <v>28</v>
      </c>
      <c r="J91" s="27" t="str">
        <f>E21</f>
        <v>Ing. Vladimír Rojík</v>
      </c>
      <c r="K91" s="30"/>
      <c r="L91" s="43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</row>
    <row r="92" spans="1:47" s="2" customFormat="1" ht="15.2" customHeight="1">
      <c r="A92" s="30"/>
      <c r="B92" s="31"/>
      <c r="C92" s="24" t="s">
        <v>26</v>
      </c>
      <c r="D92" s="30"/>
      <c r="E92" s="30"/>
      <c r="F92" s="22" t="str">
        <f>IF(E18="","",E18)</f>
        <v>Vyplň údaj</v>
      </c>
      <c r="G92" s="30"/>
      <c r="H92" s="30"/>
      <c r="I92" s="24" t="s">
        <v>31</v>
      </c>
      <c r="J92" s="27" t="str">
        <f>E24</f>
        <v xml:space="preserve"> </v>
      </c>
      <c r="K92" s="30"/>
      <c r="L92" s="43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</row>
    <row r="93" spans="1:47" s="2" customFormat="1" ht="10.35" customHeight="1">
      <c r="A93" s="30"/>
      <c r="B93" s="31"/>
      <c r="C93" s="30"/>
      <c r="D93" s="30"/>
      <c r="E93" s="30"/>
      <c r="F93" s="30"/>
      <c r="G93" s="30"/>
      <c r="H93" s="30"/>
      <c r="I93" s="30"/>
      <c r="J93" s="30"/>
      <c r="K93" s="30"/>
      <c r="L93" s="43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</row>
    <row r="94" spans="1:47" s="2" customFormat="1" ht="29.25" customHeight="1">
      <c r="A94" s="30"/>
      <c r="B94" s="31"/>
      <c r="C94" s="122" t="s">
        <v>104</v>
      </c>
      <c r="D94" s="103"/>
      <c r="E94" s="103"/>
      <c r="F94" s="103"/>
      <c r="G94" s="103"/>
      <c r="H94" s="103"/>
      <c r="I94" s="103"/>
      <c r="J94" s="123" t="s">
        <v>105</v>
      </c>
      <c r="K94" s="103"/>
      <c r="L94" s="43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</row>
    <row r="95" spans="1:47" s="2" customFormat="1" ht="10.35" customHeight="1">
      <c r="A95" s="30"/>
      <c r="B95" s="31"/>
      <c r="C95" s="30"/>
      <c r="D95" s="30"/>
      <c r="E95" s="30"/>
      <c r="F95" s="30"/>
      <c r="G95" s="30"/>
      <c r="H95" s="30"/>
      <c r="I95" s="30"/>
      <c r="J95" s="30"/>
      <c r="K95" s="30"/>
      <c r="L95" s="43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</row>
    <row r="96" spans="1:47" s="2" customFormat="1" ht="22.9" customHeight="1">
      <c r="A96" s="30"/>
      <c r="B96" s="31"/>
      <c r="C96" s="124" t="s">
        <v>106</v>
      </c>
      <c r="D96" s="30"/>
      <c r="E96" s="30"/>
      <c r="F96" s="30"/>
      <c r="G96" s="30"/>
      <c r="H96" s="30"/>
      <c r="I96" s="30"/>
      <c r="J96" s="72">
        <f>J122</f>
        <v>0</v>
      </c>
      <c r="K96" s="30"/>
      <c r="L96" s="43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U96" s="14" t="s">
        <v>107</v>
      </c>
    </row>
    <row r="97" spans="1:31" s="9" customFormat="1" ht="24.95" customHeight="1">
      <c r="B97" s="125"/>
      <c r="D97" s="126" t="s">
        <v>108</v>
      </c>
      <c r="E97" s="127"/>
      <c r="F97" s="127"/>
      <c r="G97" s="127"/>
      <c r="H97" s="127"/>
      <c r="I97" s="127"/>
      <c r="J97" s="128">
        <f>J123</f>
        <v>0</v>
      </c>
      <c r="L97" s="125"/>
    </row>
    <row r="98" spans="1:31" s="10" customFormat="1" ht="19.899999999999999" customHeight="1">
      <c r="B98" s="129"/>
      <c r="D98" s="130" t="s">
        <v>109</v>
      </c>
      <c r="E98" s="131"/>
      <c r="F98" s="131"/>
      <c r="G98" s="131"/>
      <c r="H98" s="131"/>
      <c r="I98" s="131"/>
      <c r="J98" s="132">
        <f>J124</f>
        <v>0</v>
      </c>
      <c r="L98" s="129"/>
    </row>
    <row r="99" spans="1:31" s="10" customFormat="1" ht="19.899999999999999" customHeight="1">
      <c r="B99" s="129"/>
      <c r="D99" s="130" t="s">
        <v>329</v>
      </c>
      <c r="E99" s="131"/>
      <c r="F99" s="131"/>
      <c r="G99" s="131"/>
      <c r="H99" s="131"/>
      <c r="I99" s="131"/>
      <c r="J99" s="132">
        <f>J134</f>
        <v>0</v>
      </c>
      <c r="L99" s="129"/>
    </row>
    <row r="100" spans="1:31" s="10" customFormat="1" ht="19.899999999999999" customHeight="1">
      <c r="B100" s="129"/>
      <c r="D100" s="130" t="s">
        <v>111</v>
      </c>
      <c r="E100" s="131"/>
      <c r="F100" s="131"/>
      <c r="G100" s="131"/>
      <c r="H100" s="131"/>
      <c r="I100" s="131"/>
      <c r="J100" s="132">
        <f>J136</f>
        <v>0</v>
      </c>
      <c r="L100" s="129"/>
    </row>
    <row r="101" spans="1:31" s="10" customFormat="1" ht="19.899999999999999" customHeight="1">
      <c r="B101" s="129"/>
      <c r="D101" s="130" t="s">
        <v>112</v>
      </c>
      <c r="E101" s="131"/>
      <c r="F101" s="131"/>
      <c r="G101" s="131"/>
      <c r="H101" s="131"/>
      <c r="I101" s="131"/>
      <c r="J101" s="132">
        <f>J156</f>
        <v>0</v>
      </c>
      <c r="L101" s="129"/>
    </row>
    <row r="102" spans="1:31" s="10" customFormat="1" ht="19.899999999999999" customHeight="1">
      <c r="B102" s="129"/>
      <c r="D102" s="130" t="s">
        <v>113</v>
      </c>
      <c r="E102" s="131"/>
      <c r="F102" s="131"/>
      <c r="G102" s="131"/>
      <c r="H102" s="131"/>
      <c r="I102" s="131"/>
      <c r="J102" s="132">
        <f>J162</f>
        <v>0</v>
      </c>
      <c r="L102" s="129"/>
    </row>
    <row r="103" spans="1:31" s="2" customFormat="1" ht="21.75" customHeight="1">
      <c r="A103" s="30"/>
      <c r="B103" s="31"/>
      <c r="C103" s="30"/>
      <c r="D103" s="30"/>
      <c r="E103" s="30"/>
      <c r="F103" s="30"/>
      <c r="G103" s="30"/>
      <c r="H103" s="30"/>
      <c r="I103" s="30"/>
      <c r="J103" s="30"/>
      <c r="K103" s="30"/>
      <c r="L103" s="43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</row>
    <row r="104" spans="1:31" s="2" customFormat="1" ht="6.95" customHeight="1">
      <c r="A104" s="30"/>
      <c r="B104" s="48"/>
      <c r="C104" s="49"/>
      <c r="D104" s="49"/>
      <c r="E104" s="49"/>
      <c r="F104" s="49"/>
      <c r="G104" s="49"/>
      <c r="H104" s="49"/>
      <c r="I104" s="49"/>
      <c r="J104" s="49"/>
      <c r="K104" s="49"/>
      <c r="L104" s="43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</row>
    <row r="108" spans="1:31" s="2" customFormat="1" ht="6.95" customHeight="1">
      <c r="A108" s="30"/>
      <c r="B108" s="50"/>
      <c r="C108" s="51"/>
      <c r="D108" s="51"/>
      <c r="E108" s="51"/>
      <c r="F108" s="51"/>
      <c r="G108" s="51"/>
      <c r="H108" s="51"/>
      <c r="I108" s="51"/>
      <c r="J108" s="51"/>
      <c r="K108" s="51"/>
      <c r="L108" s="43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</row>
    <row r="109" spans="1:31" s="2" customFormat="1" ht="24.95" customHeight="1">
      <c r="A109" s="30"/>
      <c r="B109" s="31"/>
      <c r="C109" s="18" t="s">
        <v>114</v>
      </c>
      <c r="D109" s="30"/>
      <c r="E109" s="30"/>
      <c r="F109" s="30"/>
      <c r="G109" s="30"/>
      <c r="H109" s="30"/>
      <c r="I109" s="30"/>
      <c r="J109" s="30"/>
      <c r="K109" s="30"/>
      <c r="L109" s="43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</row>
    <row r="110" spans="1:31" s="2" customFormat="1" ht="6.95" customHeight="1">
      <c r="A110" s="30"/>
      <c r="B110" s="31"/>
      <c r="C110" s="30"/>
      <c r="D110" s="30"/>
      <c r="E110" s="30"/>
      <c r="F110" s="30"/>
      <c r="G110" s="30"/>
      <c r="H110" s="30"/>
      <c r="I110" s="30"/>
      <c r="J110" s="30"/>
      <c r="K110" s="30"/>
      <c r="L110" s="43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</row>
    <row r="111" spans="1:31" s="2" customFormat="1" ht="12" customHeight="1">
      <c r="A111" s="30"/>
      <c r="B111" s="31"/>
      <c r="C111" s="24" t="s">
        <v>15</v>
      </c>
      <c r="D111" s="30"/>
      <c r="E111" s="30"/>
      <c r="F111" s="30"/>
      <c r="G111" s="30"/>
      <c r="H111" s="30"/>
      <c r="I111" s="30"/>
      <c r="J111" s="30"/>
      <c r="K111" s="30"/>
      <c r="L111" s="43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</row>
    <row r="112" spans="1:31" s="2" customFormat="1" ht="16.5" customHeight="1">
      <c r="A112" s="30"/>
      <c r="B112" s="31"/>
      <c r="C112" s="30"/>
      <c r="D112" s="30"/>
      <c r="E112" s="236" t="str">
        <f>E7</f>
        <v>MURÁNSKA DLHÁ LÚKA - Chodník pozdĺž cesty II/532</v>
      </c>
      <c r="F112" s="237"/>
      <c r="G112" s="237"/>
      <c r="H112" s="237"/>
      <c r="I112" s="30"/>
      <c r="J112" s="30"/>
      <c r="K112" s="30"/>
      <c r="L112" s="43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</row>
    <row r="113" spans="1:65" s="2" customFormat="1" ht="12" customHeight="1">
      <c r="A113" s="30"/>
      <c r="B113" s="31"/>
      <c r="C113" s="24" t="s">
        <v>101</v>
      </c>
      <c r="D113" s="30"/>
      <c r="E113" s="30"/>
      <c r="F113" s="30"/>
      <c r="G113" s="30"/>
      <c r="H113" s="30"/>
      <c r="I113" s="30"/>
      <c r="J113" s="30"/>
      <c r="K113" s="30"/>
      <c r="L113" s="43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</row>
    <row r="114" spans="1:65" s="2" customFormat="1" ht="16.5" customHeight="1">
      <c r="A114" s="30"/>
      <c r="B114" s="31"/>
      <c r="C114" s="30"/>
      <c r="D114" s="30"/>
      <c r="E114" s="226" t="str">
        <f>E9</f>
        <v>2 - Dažďová kanalizácia</v>
      </c>
      <c r="F114" s="235"/>
      <c r="G114" s="235"/>
      <c r="H114" s="235"/>
      <c r="I114" s="30"/>
      <c r="J114" s="30"/>
      <c r="K114" s="30"/>
      <c r="L114" s="43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</row>
    <row r="115" spans="1:65" s="2" customFormat="1" ht="6.95" customHeight="1">
      <c r="A115" s="30"/>
      <c r="B115" s="31"/>
      <c r="C115" s="30"/>
      <c r="D115" s="30"/>
      <c r="E115" s="30"/>
      <c r="F115" s="30"/>
      <c r="G115" s="30"/>
      <c r="H115" s="30"/>
      <c r="I115" s="30"/>
      <c r="J115" s="30"/>
      <c r="K115" s="30"/>
      <c r="L115" s="43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</row>
    <row r="116" spans="1:65" s="2" customFormat="1" ht="12" customHeight="1">
      <c r="A116" s="30"/>
      <c r="B116" s="31"/>
      <c r="C116" s="24" t="s">
        <v>19</v>
      </c>
      <c r="D116" s="30"/>
      <c r="E116" s="30"/>
      <c r="F116" s="22" t="str">
        <f>F12</f>
        <v>k.ú. Muránska Dlhá Lúka</v>
      </c>
      <c r="G116" s="30"/>
      <c r="H116" s="30"/>
      <c r="I116" s="24" t="s">
        <v>21</v>
      </c>
      <c r="J116" s="56" t="str">
        <f>IF(J12="","",J12)</f>
        <v/>
      </c>
      <c r="K116" s="30"/>
      <c r="L116" s="43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</row>
    <row r="117" spans="1:65" s="2" customFormat="1" ht="6.95" customHeight="1">
      <c r="A117" s="30"/>
      <c r="B117" s="31"/>
      <c r="C117" s="30"/>
      <c r="D117" s="30"/>
      <c r="E117" s="30"/>
      <c r="F117" s="30"/>
      <c r="G117" s="30"/>
      <c r="H117" s="30"/>
      <c r="I117" s="30"/>
      <c r="J117" s="30"/>
      <c r="K117" s="30"/>
      <c r="L117" s="43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</row>
    <row r="118" spans="1:65" s="2" customFormat="1" ht="15.2" customHeight="1">
      <c r="A118" s="30"/>
      <c r="B118" s="31"/>
      <c r="C118" s="24" t="s">
        <v>22</v>
      </c>
      <c r="D118" s="30"/>
      <c r="E118" s="30"/>
      <c r="F118" s="22" t="str">
        <f>E15</f>
        <v>Obec Muránska Dlhá Lúka</v>
      </c>
      <c r="G118" s="30"/>
      <c r="H118" s="30"/>
      <c r="I118" s="24" t="s">
        <v>28</v>
      </c>
      <c r="J118" s="27" t="str">
        <f>E21</f>
        <v>Ing. Vladimír Rojík</v>
      </c>
      <c r="K118" s="30"/>
      <c r="L118" s="43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</row>
    <row r="119" spans="1:65" s="2" customFormat="1" ht="15.2" customHeight="1">
      <c r="A119" s="30"/>
      <c r="B119" s="31"/>
      <c r="C119" s="24" t="s">
        <v>26</v>
      </c>
      <c r="D119" s="30"/>
      <c r="E119" s="30"/>
      <c r="F119" s="22" t="str">
        <f>IF(E18="","",E18)</f>
        <v>Vyplň údaj</v>
      </c>
      <c r="G119" s="30"/>
      <c r="H119" s="30"/>
      <c r="I119" s="24" t="s">
        <v>31</v>
      </c>
      <c r="J119" s="27" t="str">
        <f>E24</f>
        <v xml:space="preserve"> </v>
      </c>
      <c r="K119" s="30"/>
      <c r="L119" s="43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</row>
    <row r="120" spans="1:65" s="2" customFormat="1" ht="10.35" customHeight="1">
      <c r="A120" s="30"/>
      <c r="B120" s="31"/>
      <c r="C120" s="30"/>
      <c r="D120" s="30"/>
      <c r="E120" s="30"/>
      <c r="F120" s="30"/>
      <c r="G120" s="30"/>
      <c r="H120" s="30"/>
      <c r="I120" s="30"/>
      <c r="J120" s="30"/>
      <c r="K120" s="30"/>
      <c r="L120" s="43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</row>
    <row r="121" spans="1:65" s="11" customFormat="1" ht="29.25" customHeight="1">
      <c r="A121" s="133"/>
      <c r="B121" s="134"/>
      <c r="C121" s="135" t="s">
        <v>115</v>
      </c>
      <c r="D121" s="136" t="s">
        <v>61</v>
      </c>
      <c r="E121" s="136" t="s">
        <v>57</v>
      </c>
      <c r="F121" s="136" t="s">
        <v>58</v>
      </c>
      <c r="G121" s="136" t="s">
        <v>116</v>
      </c>
      <c r="H121" s="136" t="s">
        <v>117</v>
      </c>
      <c r="I121" s="136" t="s">
        <v>118</v>
      </c>
      <c r="J121" s="137" t="s">
        <v>105</v>
      </c>
      <c r="K121" s="138" t="s">
        <v>119</v>
      </c>
      <c r="L121" s="139"/>
      <c r="M121" s="63" t="s">
        <v>1</v>
      </c>
      <c r="N121" s="64" t="s">
        <v>40</v>
      </c>
      <c r="O121" s="64" t="s">
        <v>120</v>
      </c>
      <c r="P121" s="64" t="s">
        <v>121</v>
      </c>
      <c r="Q121" s="64" t="s">
        <v>122</v>
      </c>
      <c r="R121" s="64" t="s">
        <v>123</v>
      </c>
      <c r="S121" s="64" t="s">
        <v>124</v>
      </c>
      <c r="T121" s="65" t="s">
        <v>125</v>
      </c>
      <c r="U121" s="133"/>
      <c r="V121" s="133"/>
      <c r="W121" s="133"/>
      <c r="X121" s="133"/>
      <c r="Y121" s="133"/>
      <c r="Z121" s="133"/>
      <c r="AA121" s="133"/>
      <c r="AB121" s="133"/>
      <c r="AC121" s="133"/>
      <c r="AD121" s="133"/>
      <c r="AE121" s="133"/>
    </row>
    <row r="122" spans="1:65" s="2" customFormat="1" ht="22.9" customHeight="1">
      <c r="A122" s="30"/>
      <c r="B122" s="31"/>
      <c r="C122" s="70" t="s">
        <v>106</v>
      </c>
      <c r="D122" s="30"/>
      <c r="E122" s="30"/>
      <c r="F122" s="30"/>
      <c r="G122" s="30"/>
      <c r="H122" s="30"/>
      <c r="I122" s="30"/>
      <c r="J122" s="140">
        <f>BK122</f>
        <v>0</v>
      </c>
      <c r="K122" s="30"/>
      <c r="L122" s="31"/>
      <c r="M122" s="66"/>
      <c r="N122" s="57"/>
      <c r="O122" s="67"/>
      <c r="P122" s="141">
        <f>P123</f>
        <v>0</v>
      </c>
      <c r="Q122" s="67"/>
      <c r="R122" s="141">
        <f>R123</f>
        <v>289.20603390999997</v>
      </c>
      <c r="S122" s="67"/>
      <c r="T122" s="142">
        <f>T123</f>
        <v>136.98750000000001</v>
      </c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T122" s="14" t="s">
        <v>75</v>
      </c>
      <c r="AU122" s="14" t="s">
        <v>107</v>
      </c>
      <c r="BK122" s="143">
        <f>BK123</f>
        <v>0</v>
      </c>
    </row>
    <row r="123" spans="1:65" s="12" customFormat="1" ht="25.9" customHeight="1">
      <c r="B123" s="144"/>
      <c r="D123" s="145" t="s">
        <v>75</v>
      </c>
      <c r="E123" s="146" t="s">
        <v>126</v>
      </c>
      <c r="F123" s="146" t="s">
        <v>127</v>
      </c>
      <c r="I123" s="147"/>
      <c r="J123" s="148">
        <f>BK123</f>
        <v>0</v>
      </c>
      <c r="L123" s="144"/>
      <c r="M123" s="149"/>
      <c r="N123" s="150"/>
      <c r="O123" s="150"/>
      <c r="P123" s="151">
        <f>P124+P134+P136+P156+P162</f>
        <v>0</v>
      </c>
      <c r="Q123" s="150"/>
      <c r="R123" s="151">
        <f>R124+R134+R136+R156+R162</f>
        <v>289.20603390999997</v>
      </c>
      <c r="S123" s="150"/>
      <c r="T123" s="152">
        <f>T124+T134+T136+T156+T162</f>
        <v>136.98750000000001</v>
      </c>
      <c r="AR123" s="145" t="s">
        <v>81</v>
      </c>
      <c r="AT123" s="153" t="s">
        <v>75</v>
      </c>
      <c r="AU123" s="153" t="s">
        <v>76</v>
      </c>
      <c r="AY123" s="145" t="s">
        <v>128</v>
      </c>
      <c r="BK123" s="154">
        <f>BK124+BK134+BK136+BK156+BK162</f>
        <v>0</v>
      </c>
    </row>
    <row r="124" spans="1:65" s="12" customFormat="1" ht="22.9" customHeight="1">
      <c r="B124" s="144"/>
      <c r="D124" s="145" t="s">
        <v>75</v>
      </c>
      <c r="E124" s="155" t="s">
        <v>81</v>
      </c>
      <c r="F124" s="155" t="s">
        <v>129</v>
      </c>
      <c r="I124" s="147"/>
      <c r="J124" s="156">
        <f>BK124</f>
        <v>0</v>
      </c>
      <c r="L124" s="144"/>
      <c r="M124" s="149"/>
      <c r="N124" s="150"/>
      <c r="O124" s="150"/>
      <c r="P124" s="151">
        <f>SUM(P125:P133)</f>
        <v>0</v>
      </c>
      <c r="Q124" s="150"/>
      <c r="R124" s="151">
        <f>SUM(R125:R133)</f>
        <v>190.64699999999999</v>
      </c>
      <c r="S124" s="150"/>
      <c r="T124" s="152">
        <f>SUM(T125:T133)</f>
        <v>78.1875</v>
      </c>
      <c r="AR124" s="145" t="s">
        <v>81</v>
      </c>
      <c r="AT124" s="153" t="s">
        <v>75</v>
      </c>
      <c r="AU124" s="153" t="s">
        <v>81</v>
      </c>
      <c r="AY124" s="145" t="s">
        <v>128</v>
      </c>
      <c r="BK124" s="154">
        <f>SUM(BK125:BK133)</f>
        <v>0</v>
      </c>
    </row>
    <row r="125" spans="1:65" s="2" customFormat="1" ht="24.2" customHeight="1">
      <c r="A125" s="30"/>
      <c r="B125" s="157"/>
      <c r="C125" s="158" t="s">
        <v>81</v>
      </c>
      <c r="D125" s="158" t="s">
        <v>130</v>
      </c>
      <c r="E125" s="159" t="s">
        <v>330</v>
      </c>
      <c r="F125" s="160" t="s">
        <v>331</v>
      </c>
      <c r="G125" s="161" t="s">
        <v>133</v>
      </c>
      <c r="H125" s="162">
        <v>187.5</v>
      </c>
      <c r="I125" s="163"/>
      <c r="J125" s="164">
        <f t="shared" ref="J125:J133" si="0">ROUND(I125*H125,2)</f>
        <v>0</v>
      </c>
      <c r="K125" s="165"/>
      <c r="L125" s="31"/>
      <c r="M125" s="166" t="s">
        <v>1</v>
      </c>
      <c r="N125" s="167" t="s">
        <v>42</v>
      </c>
      <c r="O125" s="59"/>
      <c r="P125" s="168">
        <f t="shared" ref="P125:P133" si="1">O125*H125</f>
        <v>0</v>
      </c>
      <c r="Q125" s="168">
        <v>0</v>
      </c>
      <c r="R125" s="168">
        <f t="shared" ref="R125:R133" si="2">Q125*H125</f>
        <v>0</v>
      </c>
      <c r="S125" s="168">
        <v>0.41699999999999998</v>
      </c>
      <c r="T125" s="169">
        <f t="shared" ref="T125:T133" si="3">S125*H125</f>
        <v>78.1875</v>
      </c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R125" s="170" t="s">
        <v>134</v>
      </c>
      <c r="AT125" s="170" t="s">
        <v>130</v>
      </c>
      <c r="AU125" s="170" t="s">
        <v>85</v>
      </c>
      <c r="AY125" s="14" t="s">
        <v>128</v>
      </c>
      <c r="BE125" s="98">
        <f t="shared" ref="BE125:BE133" si="4">IF(N125="základná",J125,0)</f>
        <v>0</v>
      </c>
      <c r="BF125" s="98">
        <f t="shared" ref="BF125:BF133" si="5">IF(N125="znížená",J125,0)</f>
        <v>0</v>
      </c>
      <c r="BG125" s="98">
        <f t="shared" ref="BG125:BG133" si="6">IF(N125="zákl. prenesená",J125,0)</f>
        <v>0</v>
      </c>
      <c r="BH125" s="98">
        <f t="shared" ref="BH125:BH133" si="7">IF(N125="zníž. prenesená",J125,0)</f>
        <v>0</v>
      </c>
      <c r="BI125" s="98">
        <f t="shared" ref="BI125:BI133" si="8">IF(N125="nulová",J125,0)</f>
        <v>0</v>
      </c>
      <c r="BJ125" s="14" t="s">
        <v>85</v>
      </c>
      <c r="BK125" s="98">
        <f t="shared" ref="BK125:BK133" si="9">ROUND(I125*H125,2)</f>
        <v>0</v>
      </c>
      <c r="BL125" s="14" t="s">
        <v>134</v>
      </c>
      <c r="BM125" s="170" t="s">
        <v>332</v>
      </c>
    </row>
    <row r="126" spans="1:65" s="2" customFormat="1" ht="24.2" customHeight="1">
      <c r="A126" s="30"/>
      <c r="B126" s="157"/>
      <c r="C126" s="158" t="s">
        <v>85</v>
      </c>
      <c r="D126" s="158" t="s">
        <v>130</v>
      </c>
      <c r="E126" s="159" t="s">
        <v>333</v>
      </c>
      <c r="F126" s="160" t="s">
        <v>334</v>
      </c>
      <c r="G126" s="161" t="s">
        <v>141</v>
      </c>
      <c r="H126" s="162">
        <v>230.71799999999999</v>
      </c>
      <c r="I126" s="163"/>
      <c r="J126" s="164">
        <f t="shared" si="0"/>
        <v>0</v>
      </c>
      <c r="K126" s="165"/>
      <c r="L126" s="31"/>
      <c r="M126" s="166" t="s">
        <v>1</v>
      </c>
      <c r="N126" s="167" t="s">
        <v>42</v>
      </c>
      <c r="O126" s="59"/>
      <c r="P126" s="168">
        <f t="shared" si="1"/>
        <v>0</v>
      </c>
      <c r="Q126" s="168">
        <v>0</v>
      </c>
      <c r="R126" s="168">
        <f t="shared" si="2"/>
        <v>0</v>
      </c>
      <c r="S126" s="168">
        <v>0</v>
      </c>
      <c r="T126" s="169">
        <f t="shared" si="3"/>
        <v>0</v>
      </c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R126" s="170" t="s">
        <v>134</v>
      </c>
      <c r="AT126" s="170" t="s">
        <v>130</v>
      </c>
      <c r="AU126" s="170" t="s">
        <v>85</v>
      </c>
      <c r="AY126" s="14" t="s">
        <v>128</v>
      </c>
      <c r="BE126" s="98">
        <f t="shared" si="4"/>
        <v>0</v>
      </c>
      <c r="BF126" s="98">
        <f t="shared" si="5"/>
        <v>0</v>
      </c>
      <c r="BG126" s="98">
        <f t="shared" si="6"/>
        <v>0</v>
      </c>
      <c r="BH126" s="98">
        <f t="shared" si="7"/>
        <v>0</v>
      </c>
      <c r="BI126" s="98">
        <f t="shared" si="8"/>
        <v>0</v>
      </c>
      <c r="BJ126" s="14" t="s">
        <v>85</v>
      </c>
      <c r="BK126" s="98">
        <f t="shared" si="9"/>
        <v>0</v>
      </c>
      <c r="BL126" s="14" t="s">
        <v>134</v>
      </c>
      <c r="BM126" s="170" t="s">
        <v>335</v>
      </c>
    </row>
    <row r="127" spans="1:65" s="2" customFormat="1" ht="37.9" customHeight="1">
      <c r="A127" s="30"/>
      <c r="B127" s="157"/>
      <c r="C127" s="158" t="s">
        <v>88</v>
      </c>
      <c r="D127" s="158" t="s">
        <v>130</v>
      </c>
      <c r="E127" s="159" t="s">
        <v>336</v>
      </c>
      <c r="F127" s="160" t="s">
        <v>337</v>
      </c>
      <c r="G127" s="161" t="s">
        <v>141</v>
      </c>
      <c r="H127" s="162">
        <v>69.215000000000003</v>
      </c>
      <c r="I127" s="163"/>
      <c r="J127" s="164">
        <f t="shared" si="0"/>
        <v>0</v>
      </c>
      <c r="K127" s="165"/>
      <c r="L127" s="31"/>
      <c r="M127" s="166" t="s">
        <v>1</v>
      </c>
      <c r="N127" s="167" t="s">
        <v>42</v>
      </c>
      <c r="O127" s="59"/>
      <c r="P127" s="168">
        <f t="shared" si="1"/>
        <v>0</v>
      </c>
      <c r="Q127" s="168">
        <v>0</v>
      </c>
      <c r="R127" s="168">
        <f t="shared" si="2"/>
        <v>0</v>
      </c>
      <c r="S127" s="168">
        <v>0</v>
      </c>
      <c r="T127" s="169">
        <f t="shared" si="3"/>
        <v>0</v>
      </c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R127" s="170" t="s">
        <v>134</v>
      </c>
      <c r="AT127" s="170" t="s">
        <v>130</v>
      </c>
      <c r="AU127" s="170" t="s">
        <v>85</v>
      </c>
      <c r="AY127" s="14" t="s">
        <v>128</v>
      </c>
      <c r="BE127" s="98">
        <f t="shared" si="4"/>
        <v>0</v>
      </c>
      <c r="BF127" s="98">
        <f t="shared" si="5"/>
        <v>0</v>
      </c>
      <c r="BG127" s="98">
        <f t="shared" si="6"/>
        <v>0</v>
      </c>
      <c r="BH127" s="98">
        <f t="shared" si="7"/>
        <v>0</v>
      </c>
      <c r="BI127" s="98">
        <f t="shared" si="8"/>
        <v>0</v>
      </c>
      <c r="BJ127" s="14" t="s">
        <v>85</v>
      </c>
      <c r="BK127" s="98">
        <f t="shared" si="9"/>
        <v>0</v>
      </c>
      <c r="BL127" s="14" t="s">
        <v>134</v>
      </c>
      <c r="BM127" s="170" t="s">
        <v>338</v>
      </c>
    </row>
    <row r="128" spans="1:65" s="2" customFormat="1" ht="37.9" customHeight="1">
      <c r="A128" s="30"/>
      <c r="B128" s="157"/>
      <c r="C128" s="158" t="s">
        <v>134</v>
      </c>
      <c r="D128" s="158" t="s">
        <v>130</v>
      </c>
      <c r="E128" s="159" t="s">
        <v>151</v>
      </c>
      <c r="F128" s="160" t="s">
        <v>152</v>
      </c>
      <c r="G128" s="161" t="s">
        <v>141</v>
      </c>
      <c r="H128" s="162">
        <v>159.61799999999999</v>
      </c>
      <c r="I128" s="163"/>
      <c r="J128" s="164">
        <f t="shared" si="0"/>
        <v>0</v>
      </c>
      <c r="K128" s="165"/>
      <c r="L128" s="31"/>
      <c r="M128" s="166" t="s">
        <v>1</v>
      </c>
      <c r="N128" s="167" t="s">
        <v>42</v>
      </c>
      <c r="O128" s="59"/>
      <c r="P128" s="168">
        <f t="shared" si="1"/>
        <v>0</v>
      </c>
      <c r="Q128" s="168">
        <v>0</v>
      </c>
      <c r="R128" s="168">
        <f t="shared" si="2"/>
        <v>0</v>
      </c>
      <c r="S128" s="168">
        <v>0</v>
      </c>
      <c r="T128" s="169">
        <f t="shared" si="3"/>
        <v>0</v>
      </c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R128" s="170" t="s">
        <v>134</v>
      </c>
      <c r="AT128" s="170" t="s">
        <v>130</v>
      </c>
      <c r="AU128" s="170" t="s">
        <v>85</v>
      </c>
      <c r="AY128" s="14" t="s">
        <v>128</v>
      </c>
      <c r="BE128" s="98">
        <f t="shared" si="4"/>
        <v>0</v>
      </c>
      <c r="BF128" s="98">
        <f t="shared" si="5"/>
        <v>0</v>
      </c>
      <c r="BG128" s="98">
        <f t="shared" si="6"/>
        <v>0</v>
      </c>
      <c r="BH128" s="98">
        <f t="shared" si="7"/>
        <v>0</v>
      </c>
      <c r="BI128" s="98">
        <f t="shared" si="8"/>
        <v>0</v>
      </c>
      <c r="BJ128" s="14" t="s">
        <v>85</v>
      </c>
      <c r="BK128" s="98">
        <f t="shared" si="9"/>
        <v>0</v>
      </c>
      <c r="BL128" s="14" t="s">
        <v>134</v>
      </c>
      <c r="BM128" s="170" t="s">
        <v>339</v>
      </c>
    </row>
    <row r="129" spans="1:65" s="2" customFormat="1" ht="21.75" customHeight="1">
      <c r="A129" s="30"/>
      <c r="B129" s="157"/>
      <c r="C129" s="158" t="s">
        <v>146</v>
      </c>
      <c r="D129" s="158" t="s">
        <v>130</v>
      </c>
      <c r="E129" s="159" t="s">
        <v>155</v>
      </c>
      <c r="F129" s="160" t="s">
        <v>156</v>
      </c>
      <c r="G129" s="161" t="s">
        <v>141</v>
      </c>
      <c r="H129" s="162">
        <v>159.61799999999999</v>
      </c>
      <c r="I129" s="163"/>
      <c r="J129" s="164">
        <f t="shared" si="0"/>
        <v>0</v>
      </c>
      <c r="K129" s="165"/>
      <c r="L129" s="31"/>
      <c r="M129" s="166" t="s">
        <v>1</v>
      </c>
      <c r="N129" s="167" t="s">
        <v>42</v>
      </c>
      <c r="O129" s="59"/>
      <c r="P129" s="168">
        <f t="shared" si="1"/>
        <v>0</v>
      </c>
      <c r="Q129" s="168">
        <v>0</v>
      </c>
      <c r="R129" s="168">
        <f t="shared" si="2"/>
        <v>0</v>
      </c>
      <c r="S129" s="168">
        <v>0</v>
      </c>
      <c r="T129" s="169">
        <f t="shared" si="3"/>
        <v>0</v>
      </c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R129" s="170" t="s">
        <v>134</v>
      </c>
      <c r="AT129" s="170" t="s">
        <v>130</v>
      </c>
      <c r="AU129" s="170" t="s">
        <v>85</v>
      </c>
      <c r="AY129" s="14" t="s">
        <v>128</v>
      </c>
      <c r="BE129" s="98">
        <f t="shared" si="4"/>
        <v>0</v>
      </c>
      <c r="BF129" s="98">
        <f t="shared" si="5"/>
        <v>0</v>
      </c>
      <c r="BG129" s="98">
        <f t="shared" si="6"/>
        <v>0</v>
      </c>
      <c r="BH129" s="98">
        <f t="shared" si="7"/>
        <v>0</v>
      </c>
      <c r="BI129" s="98">
        <f t="shared" si="8"/>
        <v>0</v>
      </c>
      <c r="BJ129" s="14" t="s">
        <v>85</v>
      </c>
      <c r="BK129" s="98">
        <f t="shared" si="9"/>
        <v>0</v>
      </c>
      <c r="BL129" s="14" t="s">
        <v>134</v>
      </c>
      <c r="BM129" s="170" t="s">
        <v>340</v>
      </c>
    </row>
    <row r="130" spans="1:65" s="2" customFormat="1" ht="33" customHeight="1">
      <c r="A130" s="30"/>
      <c r="B130" s="157"/>
      <c r="C130" s="158" t="s">
        <v>150</v>
      </c>
      <c r="D130" s="158" t="s">
        <v>130</v>
      </c>
      <c r="E130" s="159" t="s">
        <v>159</v>
      </c>
      <c r="F130" s="160" t="s">
        <v>160</v>
      </c>
      <c r="G130" s="161" t="s">
        <v>141</v>
      </c>
      <c r="H130" s="162">
        <v>159.61799999999999</v>
      </c>
      <c r="I130" s="163"/>
      <c r="J130" s="164">
        <f t="shared" si="0"/>
        <v>0</v>
      </c>
      <c r="K130" s="165"/>
      <c r="L130" s="31"/>
      <c r="M130" s="166" t="s">
        <v>1</v>
      </c>
      <c r="N130" s="167" t="s">
        <v>42</v>
      </c>
      <c r="O130" s="59"/>
      <c r="P130" s="168">
        <f t="shared" si="1"/>
        <v>0</v>
      </c>
      <c r="Q130" s="168">
        <v>0</v>
      </c>
      <c r="R130" s="168">
        <f t="shared" si="2"/>
        <v>0</v>
      </c>
      <c r="S130" s="168">
        <v>0</v>
      </c>
      <c r="T130" s="169">
        <f t="shared" si="3"/>
        <v>0</v>
      </c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R130" s="170" t="s">
        <v>134</v>
      </c>
      <c r="AT130" s="170" t="s">
        <v>130</v>
      </c>
      <c r="AU130" s="170" t="s">
        <v>85</v>
      </c>
      <c r="AY130" s="14" t="s">
        <v>128</v>
      </c>
      <c r="BE130" s="98">
        <f t="shared" si="4"/>
        <v>0</v>
      </c>
      <c r="BF130" s="98">
        <f t="shared" si="5"/>
        <v>0</v>
      </c>
      <c r="BG130" s="98">
        <f t="shared" si="6"/>
        <v>0</v>
      </c>
      <c r="BH130" s="98">
        <f t="shared" si="7"/>
        <v>0</v>
      </c>
      <c r="BI130" s="98">
        <f t="shared" si="8"/>
        <v>0</v>
      </c>
      <c r="BJ130" s="14" t="s">
        <v>85</v>
      </c>
      <c r="BK130" s="98">
        <f t="shared" si="9"/>
        <v>0</v>
      </c>
      <c r="BL130" s="14" t="s">
        <v>134</v>
      </c>
      <c r="BM130" s="170" t="s">
        <v>341</v>
      </c>
    </row>
    <row r="131" spans="1:65" s="2" customFormat="1" ht="33" customHeight="1">
      <c r="A131" s="30"/>
      <c r="B131" s="157"/>
      <c r="C131" s="158" t="s">
        <v>154</v>
      </c>
      <c r="D131" s="158" t="s">
        <v>130</v>
      </c>
      <c r="E131" s="159" t="s">
        <v>342</v>
      </c>
      <c r="F131" s="160" t="s">
        <v>343</v>
      </c>
      <c r="G131" s="161" t="s">
        <v>141</v>
      </c>
      <c r="H131" s="162">
        <v>71.099999999999994</v>
      </c>
      <c r="I131" s="163"/>
      <c r="J131" s="164">
        <f t="shared" si="0"/>
        <v>0</v>
      </c>
      <c r="K131" s="165"/>
      <c r="L131" s="31"/>
      <c r="M131" s="166" t="s">
        <v>1</v>
      </c>
      <c r="N131" s="167" t="s">
        <v>42</v>
      </c>
      <c r="O131" s="59"/>
      <c r="P131" s="168">
        <f t="shared" si="1"/>
        <v>0</v>
      </c>
      <c r="Q131" s="168">
        <v>0</v>
      </c>
      <c r="R131" s="168">
        <f t="shared" si="2"/>
        <v>0</v>
      </c>
      <c r="S131" s="168">
        <v>0</v>
      </c>
      <c r="T131" s="169">
        <f t="shared" si="3"/>
        <v>0</v>
      </c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R131" s="170" t="s">
        <v>134</v>
      </c>
      <c r="AT131" s="170" t="s">
        <v>130</v>
      </c>
      <c r="AU131" s="170" t="s">
        <v>85</v>
      </c>
      <c r="AY131" s="14" t="s">
        <v>128</v>
      </c>
      <c r="BE131" s="98">
        <f t="shared" si="4"/>
        <v>0</v>
      </c>
      <c r="BF131" s="98">
        <f t="shared" si="5"/>
        <v>0</v>
      </c>
      <c r="BG131" s="98">
        <f t="shared" si="6"/>
        <v>0</v>
      </c>
      <c r="BH131" s="98">
        <f t="shared" si="7"/>
        <v>0</v>
      </c>
      <c r="BI131" s="98">
        <f t="shared" si="8"/>
        <v>0</v>
      </c>
      <c r="BJ131" s="14" t="s">
        <v>85</v>
      </c>
      <c r="BK131" s="98">
        <f t="shared" si="9"/>
        <v>0</v>
      </c>
      <c r="BL131" s="14" t="s">
        <v>134</v>
      </c>
      <c r="BM131" s="170" t="s">
        <v>344</v>
      </c>
    </row>
    <row r="132" spans="1:65" s="2" customFormat="1" ht="24.2" customHeight="1">
      <c r="A132" s="30"/>
      <c r="B132" s="157"/>
      <c r="C132" s="158" t="s">
        <v>158</v>
      </c>
      <c r="D132" s="158" t="s">
        <v>130</v>
      </c>
      <c r="E132" s="159" t="s">
        <v>345</v>
      </c>
      <c r="F132" s="160" t="s">
        <v>346</v>
      </c>
      <c r="G132" s="161" t="s">
        <v>141</v>
      </c>
      <c r="H132" s="162">
        <v>114.16</v>
      </c>
      <c r="I132" s="163"/>
      <c r="J132" s="164">
        <f t="shared" si="0"/>
        <v>0</v>
      </c>
      <c r="K132" s="165"/>
      <c r="L132" s="31"/>
      <c r="M132" s="166" t="s">
        <v>1</v>
      </c>
      <c r="N132" s="167" t="s">
        <v>42</v>
      </c>
      <c r="O132" s="59"/>
      <c r="P132" s="168">
        <f t="shared" si="1"/>
        <v>0</v>
      </c>
      <c r="Q132" s="168">
        <v>0</v>
      </c>
      <c r="R132" s="168">
        <f t="shared" si="2"/>
        <v>0</v>
      </c>
      <c r="S132" s="168">
        <v>0</v>
      </c>
      <c r="T132" s="169">
        <f t="shared" si="3"/>
        <v>0</v>
      </c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R132" s="170" t="s">
        <v>134</v>
      </c>
      <c r="AT132" s="170" t="s">
        <v>130</v>
      </c>
      <c r="AU132" s="170" t="s">
        <v>85</v>
      </c>
      <c r="AY132" s="14" t="s">
        <v>128</v>
      </c>
      <c r="BE132" s="98">
        <f t="shared" si="4"/>
        <v>0</v>
      </c>
      <c r="BF132" s="98">
        <f t="shared" si="5"/>
        <v>0</v>
      </c>
      <c r="BG132" s="98">
        <f t="shared" si="6"/>
        <v>0</v>
      </c>
      <c r="BH132" s="98">
        <f t="shared" si="7"/>
        <v>0</v>
      </c>
      <c r="BI132" s="98">
        <f t="shared" si="8"/>
        <v>0</v>
      </c>
      <c r="BJ132" s="14" t="s">
        <v>85</v>
      </c>
      <c r="BK132" s="98">
        <f t="shared" si="9"/>
        <v>0</v>
      </c>
      <c r="BL132" s="14" t="s">
        <v>134</v>
      </c>
      <c r="BM132" s="170" t="s">
        <v>347</v>
      </c>
    </row>
    <row r="133" spans="1:65" s="2" customFormat="1" ht="16.5" customHeight="1">
      <c r="A133" s="30"/>
      <c r="B133" s="157"/>
      <c r="C133" s="171" t="s">
        <v>162</v>
      </c>
      <c r="D133" s="171" t="s">
        <v>167</v>
      </c>
      <c r="E133" s="172" t="s">
        <v>348</v>
      </c>
      <c r="F133" s="173" t="s">
        <v>349</v>
      </c>
      <c r="G133" s="174" t="s">
        <v>304</v>
      </c>
      <c r="H133" s="175">
        <v>190.64699999999999</v>
      </c>
      <c r="I133" s="176"/>
      <c r="J133" s="177">
        <f t="shared" si="0"/>
        <v>0</v>
      </c>
      <c r="K133" s="178"/>
      <c r="L133" s="179"/>
      <c r="M133" s="180" t="s">
        <v>1</v>
      </c>
      <c r="N133" s="181" t="s">
        <v>42</v>
      </c>
      <c r="O133" s="59"/>
      <c r="P133" s="168">
        <f t="shared" si="1"/>
        <v>0</v>
      </c>
      <c r="Q133" s="168">
        <v>1</v>
      </c>
      <c r="R133" s="168">
        <f t="shared" si="2"/>
        <v>190.64699999999999</v>
      </c>
      <c r="S133" s="168">
        <v>0</v>
      </c>
      <c r="T133" s="169">
        <f t="shared" si="3"/>
        <v>0</v>
      </c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R133" s="170" t="s">
        <v>158</v>
      </c>
      <c r="AT133" s="170" t="s">
        <v>167</v>
      </c>
      <c r="AU133" s="170" t="s">
        <v>85</v>
      </c>
      <c r="AY133" s="14" t="s">
        <v>128</v>
      </c>
      <c r="BE133" s="98">
        <f t="shared" si="4"/>
        <v>0</v>
      </c>
      <c r="BF133" s="98">
        <f t="shared" si="5"/>
        <v>0</v>
      </c>
      <c r="BG133" s="98">
        <f t="shared" si="6"/>
        <v>0</v>
      </c>
      <c r="BH133" s="98">
        <f t="shared" si="7"/>
        <v>0</v>
      </c>
      <c r="BI133" s="98">
        <f t="shared" si="8"/>
        <v>0</v>
      </c>
      <c r="BJ133" s="14" t="s">
        <v>85</v>
      </c>
      <c r="BK133" s="98">
        <f t="shared" si="9"/>
        <v>0</v>
      </c>
      <c r="BL133" s="14" t="s">
        <v>134</v>
      </c>
      <c r="BM133" s="170" t="s">
        <v>350</v>
      </c>
    </row>
    <row r="134" spans="1:65" s="12" customFormat="1" ht="22.9" customHeight="1">
      <c r="B134" s="144"/>
      <c r="D134" s="145" t="s">
        <v>75</v>
      </c>
      <c r="E134" s="155" t="s">
        <v>134</v>
      </c>
      <c r="F134" s="155" t="s">
        <v>351</v>
      </c>
      <c r="I134" s="147"/>
      <c r="J134" s="156">
        <f>BK134</f>
        <v>0</v>
      </c>
      <c r="L134" s="144"/>
      <c r="M134" s="149"/>
      <c r="N134" s="150"/>
      <c r="O134" s="150"/>
      <c r="P134" s="151">
        <f>P135</f>
        <v>0</v>
      </c>
      <c r="Q134" s="150"/>
      <c r="R134" s="151">
        <f>R135</f>
        <v>50.559457199999997</v>
      </c>
      <c r="S134" s="150"/>
      <c r="T134" s="152">
        <f>T135</f>
        <v>0</v>
      </c>
      <c r="AR134" s="145" t="s">
        <v>81</v>
      </c>
      <c r="AT134" s="153" t="s">
        <v>75</v>
      </c>
      <c r="AU134" s="153" t="s">
        <v>81</v>
      </c>
      <c r="AY134" s="145" t="s">
        <v>128</v>
      </c>
      <c r="BK134" s="154">
        <f>BK135</f>
        <v>0</v>
      </c>
    </row>
    <row r="135" spans="1:65" s="2" customFormat="1" ht="33" customHeight="1">
      <c r="A135" s="30"/>
      <c r="B135" s="157"/>
      <c r="C135" s="158" t="s">
        <v>166</v>
      </c>
      <c r="D135" s="158" t="s">
        <v>130</v>
      </c>
      <c r="E135" s="159" t="s">
        <v>352</v>
      </c>
      <c r="F135" s="160" t="s">
        <v>353</v>
      </c>
      <c r="G135" s="161" t="s">
        <v>141</v>
      </c>
      <c r="H135" s="162">
        <v>26.74</v>
      </c>
      <c r="I135" s="163"/>
      <c r="J135" s="164">
        <f>ROUND(I135*H135,2)</f>
        <v>0</v>
      </c>
      <c r="K135" s="165"/>
      <c r="L135" s="31"/>
      <c r="M135" s="166" t="s">
        <v>1</v>
      </c>
      <c r="N135" s="167" t="s">
        <v>42</v>
      </c>
      <c r="O135" s="59"/>
      <c r="P135" s="168">
        <f>O135*H135</f>
        <v>0</v>
      </c>
      <c r="Q135" s="168">
        <v>1.8907799999999999</v>
      </c>
      <c r="R135" s="168">
        <f>Q135*H135</f>
        <v>50.559457199999997</v>
      </c>
      <c r="S135" s="168">
        <v>0</v>
      </c>
      <c r="T135" s="169">
        <f>S135*H135</f>
        <v>0</v>
      </c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R135" s="170" t="s">
        <v>134</v>
      </c>
      <c r="AT135" s="170" t="s">
        <v>130</v>
      </c>
      <c r="AU135" s="170" t="s">
        <v>85</v>
      </c>
      <c r="AY135" s="14" t="s">
        <v>128</v>
      </c>
      <c r="BE135" s="98">
        <f>IF(N135="základná",J135,0)</f>
        <v>0</v>
      </c>
      <c r="BF135" s="98">
        <f>IF(N135="znížená",J135,0)</f>
        <v>0</v>
      </c>
      <c r="BG135" s="98">
        <f>IF(N135="zákl. prenesená",J135,0)</f>
        <v>0</v>
      </c>
      <c r="BH135" s="98">
        <f>IF(N135="zníž. prenesená",J135,0)</f>
        <v>0</v>
      </c>
      <c r="BI135" s="98">
        <f>IF(N135="nulová",J135,0)</f>
        <v>0</v>
      </c>
      <c r="BJ135" s="14" t="s">
        <v>85</v>
      </c>
      <c r="BK135" s="98">
        <f>ROUND(I135*H135,2)</f>
        <v>0</v>
      </c>
      <c r="BL135" s="14" t="s">
        <v>134</v>
      </c>
      <c r="BM135" s="170" t="s">
        <v>354</v>
      </c>
    </row>
    <row r="136" spans="1:65" s="12" customFormat="1" ht="22.9" customHeight="1">
      <c r="B136" s="144"/>
      <c r="D136" s="145" t="s">
        <v>75</v>
      </c>
      <c r="E136" s="155" t="s">
        <v>158</v>
      </c>
      <c r="F136" s="155" t="s">
        <v>267</v>
      </c>
      <c r="I136" s="147"/>
      <c r="J136" s="156">
        <f>BK136</f>
        <v>0</v>
      </c>
      <c r="L136" s="144"/>
      <c r="M136" s="149"/>
      <c r="N136" s="150"/>
      <c r="O136" s="150"/>
      <c r="P136" s="151">
        <f>SUM(P137:P155)</f>
        <v>0</v>
      </c>
      <c r="Q136" s="150"/>
      <c r="R136" s="151">
        <f>SUM(R137:R155)</f>
        <v>47.999576709999992</v>
      </c>
      <c r="S136" s="150"/>
      <c r="T136" s="152">
        <f>SUM(T137:T155)</f>
        <v>0</v>
      </c>
      <c r="AR136" s="145" t="s">
        <v>81</v>
      </c>
      <c r="AT136" s="153" t="s">
        <v>75</v>
      </c>
      <c r="AU136" s="153" t="s">
        <v>81</v>
      </c>
      <c r="AY136" s="145" t="s">
        <v>128</v>
      </c>
      <c r="BK136" s="154">
        <f>SUM(BK137:BK155)</f>
        <v>0</v>
      </c>
    </row>
    <row r="137" spans="1:65" s="2" customFormat="1" ht="24.2" customHeight="1">
      <c r="A137" s="30"/>
      <c r="B137" s="157"/>
      <c r="C137" s="158" t="s">
        <v>172</v>
      </c>
      <c r="D137" s="158" t="s">
        <v>130</v>
      </c>
      <c r="E137" s="159" t="s">
        <v>355</v>
      </c>
      <c r="F137" s="160" t="s">
        <v>356</v>
      </c>
      <c r="G137" s="161" t="s">
        <v>235</v>
      </c>
      <c r="H137" s="162">
        <v>79</v>
      </c>
      <c r="I137" s="163"/>
      <c r="J137" s="164">
        <f t="shared" ref="J137:J155" si="10">ROUND(I137*H137,2)</f>
        <v>0</v>
      </c>
      <c r="K137" s="165"/>
      <c r="L137" s="31"/>
      <c r="M137" s="166" t="s">
        <v>1</v>
      </c>
      <c r="N137" s="167" t="s">
        <v>42</v>
      </c>
      <c r="O137" s="59"/>
      <c r="P137" s="168">
        <f t="shared" ref="P137:P155" si="11">O137*H137</f>
        <v>0</v>
      </c>
      <c r="Q137" s="168">
        <v>0</v>
      </c>
      <c r="R137" s="168">
        <f t="shared" ref="R137:R155" si="12">Q137*H137</f>
        <v>0</v>
      </c>
      <c r="S137" s="168">
        <v>0</v>
      </c>
      <c r="T137" s="169">
        <f t="shared" ref="T137:T155" si="13">S137*H137</f>
        <v>0</v>
      </c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R137" s="170" t="s">
        <v>134</v>
      </c>
      <c r="AT137" s="170" t="s">
        <v>130</v>
      </c>
      <c r="AU137" s="170" t="s">
        <v>85</v>
      </c>
      <c r="AY137" s="14" t="s">
        <v>128</v>
      </c>
      <c r="BE137" s="98">
        <f t="shared" ref="BE137:BE155" si="14">IF(N137="základná",J137,0)</f>
        <v>0</v>
      </c>
      <c r="BF137" s="98">
        <f t="shared" ref="BF137:BF155" si="15">IF(N137="znížená",J137,0)</f>
        <v>0</v>
      </c>
      <c r="BG137" s="98">
        <f t="shared" ref="BG137:BG155" si="16">IF(N137="zákl. prenesená",J137,0)</f>
        <v>0</v>
      </c>
      <c r="BH137" s="98">
        <f t="shared" ref="BH137:BH155" si="17">IF(N137="zníž. prenesená",J137,0)</f>
        <v>0</v>
      </c>
      <c r="BI137" s="98">
        <f t="shared" ref="BI137:BI155" si="18">IF(N137="nulová",J137,0)</f>
        <v>0</v>
      </c>
      <c r="BJ137" s="14" t="s">
        <v>85</v>
      </c>
      <c r="BK137" s="98">
        <f t="shared" ref="BK137:BK155" si="19">ROUND(I137*H137,2)</f>
        <v>0</v>
      </c>
      <c r="BL137" s="14" t="s">
        <v>134</v>
      </c>
      <c r="BM137" s="170" t="s">
        <v>357</v>
      </c>
    </row>
    <row r="138" spans="1:65" s="2" customFormat="1" ht="24.2" customHeight="1">
      <c r="A138" s="30"/>
      <c r="B138" s="157"/>
      <c r="C138" s="171" t="s">
        <v>176</v>
      </c>
      <c r="D138" s="171" t="s">
        <v>167</v>
      </c>
      <c r="E138" s="172" t="s">
        <v>358</v>
      </c>
      <c r="F138" s="173" t="s">
        <v>359</v>
      </c>
      <c r="G138" s="174" t="s">
        <v>235</v>
      </c>
      <c r="H138" s="175">
        <v>79</v>
      </c>
      <c r="I138" s="176"/>
      <c r="J138" s="177">
        <f t="shared" si="10"/>
        <v>0</v>
      </c>
      <c r="K138" s="178"/>
      <c r="L138" s="179"/>
      <c r="M138" s="180" t="s">
        <v>1</v>
      </c>
      <c r="N138" s="181" t="s">
        <v>42</v>
      </c>
      <c r="O138" s="59"/>
      <c r="P138" s="168">
        <f t="shared" si="11"/>
        <v>0</v>
      </c>
      <c r="Q138" s="168">
        <v>2.14E-3</v>
      </c>
      <c r="R138" s="168">
        <f t="shared" si="12"/>
        <v>0.16905999999999999</v>
      </c>
      <c r="S138" s="168">
        <v>0</v>
      </c>
      <c r="T138" s="169">
        <f t="shared" si="13"/>
        <v>0</v>
      </c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R138" s="170" t="s">
        <v>158</v>
      </c>
      <c r="AT138" s="170" t="s">
        <v>167</v>
      </c>
      <c r="AU138" s="170" t="s">
        <v>85</v>
      </c>
      <c r="AY138" s="14" t="s">
        <v>128</v>
      </c>
      <c r="BE138" s="98">
        <f t="shared" si="14"/>
        <v>0</v>
      </c>
      <c r="BF138" s="98">
        <f t="shared" si="15"/>
        <v>0</v>
      </c>
      <c r="BG138" s="98">
        <f t="shared" si="16"/>
        <v>0</v>
      </c>
      <c r="BH138" s="98">
        <f t="shared" si="17"/>
        <v>0</v>
      </c>
      <c r="BI138" s="98">
        <f t="shared" si="18"/>
        <v>0</v>
      </c>
      <c r="BJ138" s="14" t="s">
        <v>85</v>
      </c>
      <c r="BK138" s="98">
        <f t="shared" si="19"/>
        <v>0</v>
      </c>
      <c r="BL138" s="14" t="s">
        <v>134</v>
      </c>
      <c r="BM138" s="170" t="s">
        <v>360</v>
      </c>
    </row>
    <row r="139" spans="1:65" s="2" customFormat="1" ht="24.2" customHeight="1">
      <c r="A139" s="30"/>
      <c r="B139" s="157"/>
      <c r="C139" s="158" t="s">
        <v>181</v>
      </c>
      <c r="D139" s="158" t="s">
        <v>130</v>
      </c>
      <c r="E139" s="159" t="s">
        <v>361</v>
      </c>
      <c r="F139" s="160" t="s">
        <v>362</v>
      </c>
      <c r="G139" s="161" t="s">
        <v>235</v>
      </c>
      <c r="H139" s="162">
        <v>84</v>
      </c>
      <c r="I139" s="163"/>
      <c r="J139" s="164">
        <f t="shared" si="10"/>
        <v>0</v>
      </c>
      <c r="K139" s="165"/>
      <c r="L139" s="31"/>
      <c r="M139" s="166" t="s">
        <v>1</v>
      </c>
      <c r="N139" s="167" t="s">
        <v>42</v>
      </c>
      <c r="O139" s="59"/>
      <c r="P139" s="168">
        <f t="shared" si="11"/>
        <v>0</v>
      </c>
      <c r="Q139" s="168">
        <v>1.0000000000000001E-5</v>
      </c>
      <c r="R139" s="168">
        <f t="shared" si="12"/>
        <v>8.4000000000000003E-4</v>
      </c>
      <c r="S139" s="168">
        <v>0</v>
      </c>
      <c r="T139" s="169">
        <f t="shared" si="13"/>
        <v>0</v>
      </c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R139" s="170" t="s">
        <v>134</v>
      </c>
      <c r="AT139" s="170" t="s">
        <v>130</v>
      </c>
      <c r="AU139" s="170" t="s">
        <v>85</v>
      </c>
      <c r="AY139" s="14" t="s">
        <v>128</v>
      </c>
      <c r="BE139" s="98">
        <f t="shared" si="14"/>
        <v>0</v>
      </c>
      <c r="BF139" s="98">
        <f t="shared" si="15"/>
        <v>0</v>
      </c>
      <c r="BG139" s="98">
        <f t="shared" si="16"/>
        <v>0</v>
      </c>
      <c r="BH139" s="98">
        <f t="shared" si="17"/>
        <v>0</v>
      </c>
      <c r="BI139" s="98">
        <f t="shared" si="18"/>
        <v>0</v>
      </c>
      <c r="BJ139" s="14" t="s">
        <v>85</v>
      </c>
      <c r="BK139" s="98">
        <f t="shared" si="19"/>
        <v>0</v>
      </c>
      <c r="BL139" s="14" t="s">
        <v>134</v>
      </c>
      <c r="BM139" s="170" t="s">
        <v>363</v>
      </c>
    </row>
    <row r="140" spans="1:65" s="2" customFormat="1" ht="21.75" customHeight="1">
      <c r="A140" s="30"/>
      <c r="B140" s="157"/>
      <c r="C140" s="171" t="s">
        <v>185</v>
      </c>
      <c r="D140" s="171" t="s">
        <v>167</v>
      </c>
      <c r="E140" s="172" t="s">
        <v>364</v>
      </c>
      <c r="F140" s="173" t="s">
        <v>365</v>
      </c>
      <c r="G140" s="174" t="s">
        <v>240</v>
      </c>
      <c r="H140" s="175">
        <v>16.8</v>
      </c>
      <c r="I140" s="176"/>
      <c r="J140" s="177">
        <f t="shared" si="10"/>
        <v>0</v>
      </c>
      <c r="K140" s="178"/>
      <c r="L140" s="179"/>
      <c r="M140" s="180" t="s">
        <v>1</v>
      </c>
      <c r="N140" s="181" t="s">
        <v>42</v>
      </c>
      <c r="O140" s="59"/>
      <c r="P140" s="168">
        <f t="shared" si="11"/>
        <v>0</v>
      </c>
      <c r="Q140" s="168">
        <v>3.0790000000000001E-2</v>
      </c>
      <c r="R140" s="168">
        <f t="shared" si="12"/>
        <v>0.51727200000000007</v>
      </c>
      <c r="S140" s="168">
        <v>0</v>
      </c>
      <c r="T140" s="169">
        <f t="shared" si="13"/>
        <v>0</v>
      </c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R140" s="170" t="s">
        <v>158</v>
      </c>
      <c r="AT140" s="170" t="s">
        <v>167</v>
      </c>
      <c r="AU140" s="170" t="s">
        <v>85</v>
      </c>
      <c r="AY140" s="14" t="s">
        <v>128</v>
      </c>
      <c r="BE140" s="98">
        <f t="shared" si="14"/>
        <v>0</v>
      </c>
      <c r="BF140" s="98">
        <f t="shared" si="15"/>
        <v>0</v>
      </c>
      <c r="BG140" s="98">
        <f t="shared" si="16"/>
        <v>0</v>
      </c>
      <c r="BH140" s="98">
        <f t="shared" si="17"/>
        <v>0</v>
      </c>
      <c r="BI140" s="98">
        <f t="shared" si="18"/>
        <v>0</v>
      </c>
      <c r="BJ140" s="14" t="s">
        <v>85</v>
      </c>
      <c r="BK140" s="98">
        <f t="shared" si="19"/>
        <v>0</v>
      </c>
      <c r="BL140" s="14" t="s">
        <v>134</v>
      </c>
      <c r="BM140" s="170" t="s">
        <v>366</v>
      </c>
    </row>
    <row r="141" spans="1:65" s="2" customFormat="1" ht="24.2" customHeight="1">
      <c r="A141" s="30"/>
      <c r="B141" s="157"/>
      <c r="C141" s="158" t="s">
        <v>189</v>
      </c>
      <c r="D141" s="158" t="s">
        <v>130</v>
      </c>
      <c r="E141" s="159" t="s">
        <v>367</v>
      </c>
      <c r="F141" s="160" t="s">
        <v>368</v>
      </c>
      <c r="G141" s="161" t="s">
        <v>235</v>
      </c>
      <c r="H141" s="162">
        <v>208</v>
      </c>
      <c r="I141" s="163"/>
      <c r="J141" s="164">
        <f t="shared" si="10"/>
        <v>0</v>
      </c>
      <c r="K141" s="165"/>
      <c r="L141" s="31"/>
      <c r="M141" s="166" t="s">
        <v>1</v>
      </c>
      <c r="N141" s="167" t="s">
        <v>42</v>
      </c>
      <c r="O141" s="59"/>
      <c r="P141" s="168">
        <f t="shared" si="11"/>
        <v>0</v>
      </c>
      <c r="Q141" s="168">
        <v>3.0000000000000001E-5</v>
      </c>
      <c r="R141" s="168">
        <f t="shared" si="12"/>
        <v>6.2399999999999999E-3</v>
      </c>
      <c r="S141" s="168">
        <v>0</v>
      </c>
      <c r="T141" s="169">
        <f t="shared" si="13"/>
        <v>0</v>
      </c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R141" s="170" t="s">
        <v>134</v>
      </c>
      <c r="AT141" s="170" t="s">
        <v>130</v>
      </c>
      <c r="AU141" s="170" t="s">
        <v>85</v>
      </c>
      <c r="AY141" s="14" t="s">
        <v>128</v>
      </c>
      <c r="BE141" s="98">
        <f t="shared" si="14"/>
        <v>0</v>
      </c>
      <c r="BF141" s="98">
        <f t="shared" si="15"/>
        <v>0</v>
      </c>
      <c r="BG141" s="98">
        <f t="shared" si="16"/>
        <v>0</v>
      </c>
      <c r="BH141" s="98">
        <f t="shared" si="17"/>
        <v>0</v>
      </c>
      <c r="BI141" s="98">
        <f t="shared" si="18"/>
        <v>0</v>
      </c>
      <c r="BJ141" s="14" t="s">
        <v>85</v>
      </c>
      <c r="BK141" s="98">
        <f t="shared" si="19"/>
        <v>0</v>
      </c>
      <c r="BL141" s="14" t="s">
        <v>134</v>
      </c>
      <c r="BM141" s="170" t="s">
        <v>369</v>
      </c>
    </row>
    <row r="142" spans="1:65" s="2" customFormat="1" ht="21.75" customHeight="1">
      <c r="A142" s="30"/>
      <c r="B142" s="157"/>
      <c r="C142" s="171" t="s">
        <v>193</v>
      </c>
      <c r="D142" s="171" t="s">
        <v>167</v>
      </c>
      <c r="E142" s="172" t="s">
        <v>370</v>
      </c>
      <c r="F142" s="173" t="s">
        <v>371</v>
      </c>
      <c r="G142" s="174" t="s">
        <v>240</v>
      </c>
      <c r="H142" s="175">
        <v>41.6</v>
      </c>
      <c r="I142" s="176"/>
      <c r="J142" s="177">
        <f t="shared" si="10"/>
        <v>0</v>
      </c>
      <c r="K142" s="178"/>
      <c r="L142" s="179"/>
      <c r="M142" s="180" t="s">
        <v>1</v>
      </c>
      <c r="N142" s="181" t="s">
        <v>42</v>
      </c>
      <c r="O142" s="59"/>
      <c r="P142" s="168">
        <f t="shared" si="11"/>
        <v>0</v>
      </c>
      <c r="Q142" s="168">
        <v>0.19585</v>
      </c>
      <c r="R142" s="168">
        <f t="shared" si="12"/>
        <v>8.1473600000000008</v>
      </c>
      <c r="S142" s="168">
        <v>0</v>
      </c>
      <c r="T142" s="169">
        <f t="shared" si="13"/>
        <v>0</v>
      </c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R142" s="170" t="s">
        <v>158</v>
      </c>
      <c r="AT142" s="170" t="s">
        <v>167</v>
      </c>
      <c r="AU142" s="170" t="s">
        <v>85</v>
      </c>
      <c r="AY142" s="14" t="s">
        <v>128</v>
      </c>
      <c r="BE142" s="98">
        <f t="shared" si="14"/>
        <v>0</v>
      </c>
      <c r="BF142" s="98">
        <f t="shared" si="15"/>
        <v>0</v>
      </c>
      <c r="BG142" s="98">
        <f t="shared" si="16"/>
        <v>0</v>
      </c>
      <c r="BH142" s="98">
        <f t="shared" si="17"/>
        <v>0</v>
      </c>
      <c r="BI142" s="98">
        <f t="shared" si="18"/>
        <v>0</v>
      </c>
      <c r="BJ142" s="14" t="s">
        <v>85</v>
      </c>
      <c r="BK142" s="98">
        <f t="shared" si="19"/>
        <v>0</v>
      </c>
      <c r="BL142" s="14" t="s">
        <v>134</v>
      </c>
      <c r="BM142" s="170" t="s">
        <v>372</v>
      </c>
    </row>
    <row r="143" spans="1:65" s="2" customFormat="1" ht="16.5" customHeight="1">
      <c r="A143" s="30"/>
      <c r="B143" s="157"/>
      <c r="C143" s="158" t="s">
        <v>197</v>
      </c>
      <c r="D143" s="158" t="s">
        <v>130</v>
      </c>
      <c r="E143" s="159" t="s">
        <v>373</v>
      </c>
      <c r="F143" s="160" t="s">
        <v>374</v>
      </c>
      <c r="G143" s="161" t="s">
        <v>240</v>
      </c>
      <c r="H143" s="162">
        <v>32</v>
      </c>
      <c r="I143" s="163"/>
      <c r="J143" s="164">
        <f t="shared" si="10"/>
        <v>0</v>
      </c>
      <c r="K143" s="165"/>
      <c r="L143" s="31"/>
      <c r="M143" s="166" t="s">
        <v>1</v>
      </c>
      <c r="N143" s="167" t="s">
        <v>42</v>
      </c>
      <c r="O143" s="59"/>
      <c r="P143" s="168">
        <f t="shared" si="11"/>
        <v>0</v>
      </c>
      <c r="Q143" s="168">
        <v>6.9999999999999994E-5</v>
      </c>
      <c r="R143" s="168">
        <f t="shared" si="12"/>
        <v>2.2399999999999998E-3</v>
      </c>
      <c r="S143" s="168">
        <v>0</v>
      </c>
      <c r="T143" s="169">
        <f t="shared" si="13"/>
        <v>0</v>
      </c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R143" s="170" t="s">
        <v>134</v>
      </c>
      <c r="AT143" s="170" t="s">
        <v>130</v>
      </c>
      <c r="AU143" s="170" t="s">
        <v>85</v>
      </c>
      <c r="AY143" s="14" t="s">
        <v>128</v>
      </c>
      <c r="BE143" s="98">
        <f t="shared" si="14"/>
        <v>0</v>
      </c>
      <c r="BF143" s="98">
        <f t="shared" si="15"/>
        <v>0</v>
      </c>
      <c r="BG143" s="98">
        <f t="shared" si="16"/>
        <v>0</v>
      </c>
      <c r="BH143" s="98">
        <f t="shared" si="17"/>
        <v>0</v>
      </c>
      <c r="BI143" s="98">
        <f t="shared" si="18"/>
        <v>0</v>
      </c>
      <c r="BJ143" s="14" t="s">
        <v>85</v>
      </c>
      <c r="BK143" s="98">
        <f t="shared" si="19"/>
        <v>0</v>
      </c>
      <c r="BL143" s="14" t="s">
        <v>134</v>
      </c>
      <c r="BM143" s="170" t="s">
        <v>375</v>
      </c>
    </row>
    <row r="144" spans="1:65" s="2" customFormat="1" ht="24.2" customHeight="1">
      <c r="A144" s="30"/>
      <c r="B144" s="157"/>
      <c r="C144" s="171" t="s">
        <v>201</v>
      </c>
      <c r="D144" s="171" t="s">
        <v>167</v>
      </c>
      <c r="E144" s="172" t="s">
        <v>376</v>
      </c>
      <c r="F144" s="173" t="s">
        <v>377</v>
      </c>
      <c r="G144" s="174" t="s">
        <v>240</v>
      </c>
      <c r="H144" s="175">
        <v>32</v>
      </c>
      <c r="I144" s="176"/>
      <c r="J144" s="177">
        <f t="shared" si="10"/>
        <v>0</v>
      </c>
      <c r="K144" s="178"/>
      <c r="L144" s="179"/>
      <c r="M144" s="180" t="s">
        <v>1</v>
      </c>
      <c r="N144" s="181" t="s">
        <v>42</v>
      </c>
      <c r="O144" s="59"/>
      <c r="P144" s="168">
        <f t="shared" si="11"/>
        <v>0</v>
      </c>
      <c r="Q144" s="168">
        <v>1.25E-3</v>
      </c>
      <c r="R144" s="168">
        <f t="shared" si="12"/>
        <v>0.04</v>
      </c>
      <c r="S144" s="168">
        <v>0</v>
      </c>
      <c r="T144" s="169">
        <f t="shared" si="13"/>
        <v>0</v>
      </c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R144" s="170" t="s">
        <v>158</v>
      </c>
      <c r="AT144" s="170" t="s">
        <v>167</v>
      </c>
      <c r="AU144" s="170" t="s">
        <v>85</v>
      </c>
      <c r="AY144" s="14" t="s">
        <v>128</v>
      </c>
      <c r="BE144" s="98">
        <f t="shared" si="14"/>
        <v>0</v>
      </c>
      <c r="BF144" s="98">
        <f t="shared" si="15"/>
        <v>0</v>
      </c>
      <c r="BG144" s="98">
        <f t="shared" si="16"/>
        <v>0</v>
      </c>
      <c r="BH144" s="98">
        <f t="shared" si="17"/>
        <v>0</v>
      </c>
      <c r="BI144" s="98">
        <f t="shared" si="18"/>
        <v>0</v>
      </c>
      <c r="BJ144" s="14" t="s">
        <v>85</v>
      </c>
      <c r="BK144" s="98">
        <f t="shared" si="19"/>
        <v>0</v>
      </c>
      <c r="BL144" s="14" t="s">
        <v>134</v>
      </c>
      <c r="BM144" s="170" t="s">
        <v>378</v>
      </c>
    </row>
    <row r="145" spans="1:65" s="2" customFormat="1" ht="24.2" customHeight="1">
      <c r="A145" s="30"/>
      <c r="B145" s="157"/>
      <c r="C145" s="158" t="s">
        <v>205</v>
      </c>
      <c r="D145" s="158" t="s">
        <v>130</v>
      </c>
      <c r="E145" s="159" t="s">
        <v>379</v>
      </c>
      <c r="F145" s="160" t="s">
        <v>380</v>
      </c>
      <c r="G145" s="161" t="s">
        <v>240</v>
      </c>
      <c r="H145" s="162">
        <v>32</v>
      </c>
      <c r="I145" s="163"/>
      <c r="J145" s="164">
        <f t="shared" si="10"/>
        <v>0</v>
      </c>
      <c r="K145" s="165"/>
      <c r="L145" s="31"/>
      <c r="M145" s="166" t="s">
        <v>1</v>
      </c>
      <c r="N145" s="167" t="s">
        <v>42</v>
      </c>
      <c r="O145" s="59"/>
      <c r="P145" s="168">
        <f t="shared" si="11"/>
        <v>0</v>
      </c>
      <c r="Q145" s="168">
        <v>2.3000000000000001E-4</v>
      </c>
      <c r="R145" s="168">
        <f t="shared" si="12"/>
        <v>7.3600000000000002E-3</v>
      </c>
      <c r="S145" s="168">
        <v>0</v>
      </c>
      <c r="T145" s="169">
        <f t="shared" si="13"/>
        <v>0</v>
      </c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R145" s="170" t="s">
        <v>134</v>
      </c>
      <c r="AT145" s="170" t="s">
        <v>130</v>
      </c>
      <c r="AU145" s="170" t="s">
        <v>85</v>
      </c>
      <c r="AY145" s="14" t="s">
        <v>128</v>
      </c>
      <c r="BE145" s="98">
        <f t="shared" si="14"/>
        <v>0</v>
      </c>
      <c r="BF145" s="98">
        <f t="shared" si="15"/>
        <v>0</v>
      </c>
      <c r="BG145" s="98">
        <f t="shared" si="16"/>
        <v>0</v>
      </c>
      <c r="BH145" s="98">
        <f t="shared" si="17"/>
        <v>0</v>
      </c>
      <c r="BI145" s="98">
        <f t="shared" si="18"/>
        <v>0</v>
      </c>
      <c r="BJ145" s="14" t="s">
        <v>85</v>
      </c>
      <c r="BK145" s="98">
        <f t="shared" si="19"/>
        <v>0</v>
      </c>
      <c r="BL145" s="14" t="s">
        <v>134</v>
      </c>
      <c r="BM145" s="170" t="s">
        <v>381</v>
      </c>
    </row>
    <row r="146" spans="1:65" s="2" customFormat="1" ht="24.2" customHeight="1">
      <c r="A146" s="30"/>
      <c r="B146" s="157"/>
      <c r="C146" s="171" t="s">
        <v>7</v>
      </c>
      <c r="D146" s="171" t="s">
        <v>167</v>
      </c>
      <c r="E146" s="172" t="s">
        <v>382</v>
      </c>
      <c r="F146" s="173" t="s">
        <v>383</v>
      </c>
      <c r="G146" s="174" t="s">
        <v>240</v>
      </c>
      <c r="H146" s="175">
        <v>32</v>
      </c>
      <c r="I146" s="176"/>
      <c r="J146" s="177">
        <f t="shared" si="10"/>
        <v>0</v>
      </c>
      <c r="K146" s="178"/>
      <c r="L146" s="179"/>
      <c r="M146" s="180" t="s">
        <v>1</v>
      </c>
      <c r="N146" s="181" t="s">
        <v>42</v>
      </c>
      <c r="O146" s="59"/>
      <c r="P146" s="168">
        <f t="shared" si="11"/>
        <v>0</v>
      </c>
      <c r="Q146" s="168">
        <v>0</v>
      </c>
      <c r="R146" s="168">
        <f t="shared" si="12"/>
        <v>0</v>
      </c>
      <c r="S146" s="168">
        <v>0</v>
      </c>
      <c r="T146" s="169">
        <f t="shared" si="13"/>
        <v>0</v>
      </c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R146" s="170" t="s">
        <v>158</v>
      </c>
      <c r="AT146" s="170" t="s">
        <v>167</v>
      </c>
      <c r="AU146" s="170" t="s">
        <v>85</v>
      </c>
      <c r="AY146" s="14" t="s">
        <v>128</v>
      </c>
      <c r="BE146" s="98">
        <f t="shared" si="14"/>
        <v>0</v>
      </c>
      <c r="BF146" s="98">
        <f t="shared" si="15"/>
        <v>0</v>
      </c>
      <c r="BG146" s="98">
        <f t="shared" si="16"/>
        <v>0</v>
      </c>
      <c r="BH146" s="98">
        <f t="shared" si="17"/>
        <v>0</v>
      </c>
      <c r="BI146" s="98">
        <f t="shared" si="18"/>
        <v>0</v>
      </c>
      <c r="BJ146" s="14" t="s">
        <v>85</v>
      </c>
      <c r="BK146" s="98">
        <f t="shared" si="19"/>
        <v>0</v>
      </c>
      <c r="BL146" s="14" t="s">
        <v>134</v>
      </c>
      <c r="BM146" s="170" t="s">
        <v>384</v>
      </c>
    </row>
    <row r="147" spans="1:65" s="2" customFormat="1" ht="16.5" customHeight="1">
      <c r="A147" s="30"/>
      <c r="B147" s="157"/>
      <c r="C147" s="158" t="s">
        <v>212</v>
      </c>
      <c r="D147" s="158" t="s">
        <v>130</v>
      </c>
      <c r="E147" s="159" t="s">
        <v>385</v>
      </c>
      <c r="F147" s="160" t="s">
        <v>386</v>
      </c>
      <c r="G147" s="161" t="s">
        <v>235</v>
      </c>
      <c r="H147" s="162">
        <v>84</v>
      </c>
      <c r="I147" s="163"/>
      <c r="J147" s="164">
        <f t="shared" si="10"/>
        <v>0</v>
      </c>
      <c r="K147" s="165"/>
      <c r="L147" s="31"/>
      <c r="M147" s="166" t="s">
        <v>1</v>
      </c>
      <c r="N147" s="167" t="s">
        <v>42</v>
      </c>
      <c r="O147" s="59"/>
      <c r="P147" s="168">
        <f t="shared" si="11"/>
        <v>0</v>
      </c>
      <c r="Q147" s="168">
        <v>0</v>
      </c>
      <c r="R147" s="168">
        <f t="shared" si="12"/>
        <v>0</v>
      </c>
      <c r="S147" s="168">
        <v>0</v>
      </c>
      <c r="T147" s="169">
        <f t="shared" si="13"/>
        <v>0</v>
      </c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R147" s="170" t="s">
        <v>134</v>
      </c>
      <c r="AT147" s="170" t="s">
        <v>130</v>
      </c>
      <c r="AU147" s="170" t="s">
        <v>85</v>
      </c>
      <c r="AY147" s="14" t="s">
        <v>128</v>
      </c>
      <c r="BE147" s="98">
        <f t="shared" si="14"/>
        <v>0</v>
      </c>
      <c r="BF147" s="98">
        <f t="shared" si="15"/>
        <v>0</v>
      </c>
      <c r="BG147" s="98">
        <f t="shared" si="16"/>
        <v>0</v>
      </c>
      <c r="BH147" s="98">
        <f t="shared" si="17"/>
        <v>0</v>
      </c>
      <c r="BI147" s="98">
        <f t="shared" si="18"/>
        <v>0</v>
      </c>
      <c r="BJ147" s="14" t="s">
        <v>85</v>
      </c>
      <c r="BK147" s="98">
        <f t="shared" si="19"/>
        <v>0</v>
      </c>
      <c r="BL147" s="14" t="s">
        <v>134</v>
      </c>
      <c r="BM147" s="170" t="s">
        <v>387</v>
      </c>
    </row>
    <row r="148" spans="1:65" s="2" customFormat="1" ht="16.5" customHeight="1">
      <c r="A148" s="30"/>
      <c r="B148" s="157"/>
      <c r="C148" s="158" t="s">
        <v>216</v>
      </c>
      <c r="D148" s="158" t="s">
        <v>130</v>
      </c>
      <c r="E148" s="159" t="s">
        <v>388</v>
      </c>
      <c r="F148" s="160" t="s">
        <v>389</v>
      </c>
      <c r="G148" s="161" t="s">
        <v>235</v>
      </c>
      <c r="H148" s="162">
        <v>208</v>
      </c>
      <c r="I148" s="163"/>
      <c r="J148" s="164">
        <f t="shared" si="10"/>
        <v>0</v>
      </c>
      <c r="K148" s="165"/>
      <c r="L148" s="31"/>
      <c r="M148" s="166" t="s">
        <v>1</v>
      </c>
      <c r="N148" s="167" t="s">
        <v>42</v>
      </c>
      <c r="O148" s="59"/>
      <c r="P148" s="168">
        <f t="shared" si="11"/>
        <v>0</v>
      </c>
      <c r="Q148" s="168">
        <v>0</v>
      </c>
      <c r="R148" s="168">
        <f t="shared" si="12"/>
        <v>0</v>
      </c>
      <c r="S148" s="168">
        <v>0</v>
      </c>
      <c r="T148" s="169">
        <f t="shared" si="13"/>
        <v>0</v>
      </c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R148" s="170" t="s">
        <v>134</v>
      </c>
      <c r="AT148" s="170" t="s">
        <v>130</v>
      </c>
      <c r="AU148" s="170" t="s">
        <v>85</v>
      </c>
      <c r="AY148" s="14" t="s">
        <v>128</v>
      </c>
      <c r="BE148" s="98">
        <f t="shared" si="14"/>
        <v>0</v>
      </c>
      <c r="BF148" s="98">
        <f t="shared" si="15"/>
        <v>0</v>
      </c>
      <c r="BG148" s="98">
        <f t="shared" si="16"/>
        <v>0</v>
      </c>
      <c r="BH148" s="98">
        <f t="shared" si="17"/>
        <v>0</v>
      </c>
      <c r="BI148" s="98">
        <f t="shared" si="18"/>
        <v>0</v>
      </c>
      <c r="BJ148" s="14" t="s">
        <v>85</v>
      </c>
      <c r="BK148" s="98">
        <f t="shared" si="19"/>
        <v>0</v>
      </c>
      <c r="BL148" s="14" t="s">
        <v>134</v>
      </c>
      <c r="BM148" s="170" t="s">
        <v>390</v>
      </c>
    </row>
    <row r="149" spans="1:65" s="2" customFormat="1" ht="24.2" customHeight="1">
      <c r="A149" s="30"/>
      <c r="B149" s="157"/>
      <c r="C149" s="158" t="s">
        <v>220</v>
      </c>
      <c r="D149" s="158" t="s">
        <v>130</v>
      </c>
      <c r="E149" s="159" t="s">
        <v>391</v>
      </c>
      <c r="F149" s="160" t="s">
        <v>392</v>
      </c>
      <c r="G149" s="161" t="s">
        <v>141</v>
      </c>
      <c r="H149" s="162">
        <v>11.654999999999999</v>
      </c>
      <c r="I149" s="163"/>
      <c r="J149" s="164">
        <f t="shared" si="10"/>
        <v>0</v>
      </c>
      <c r="K149" s="165"/>
      <c r="L149" s="31"/>
      <c r="M149" s="166" t="s">
        <v>1</v>
      </c>
      <c r="N149" s="167" t="s">
        <v>42</v>
      </c>
      <c r="O149" s="59"/>
      <c r="P149" s="168">
        <f t="shared" si="11"/>
        <v>0</v>
      </c>
      <c r="Q149" s="168">
        <v>2.3173900000000001</v>
      </c>
      <c r="R149" s="168">
        <f t="shared" si="12"/>
        <v>27.009180449999999</v>
      </c>
      <c r="S149" s="168">
        <v>0</v>
      </c>
      <c r="T149" s="169">
        <f t="shared" si="13"/>
        <v>0</v>
      </c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R149" s="170" t="s">
        <v>134</v>
      </c>
      <c r="AT149" s="170" t="s">
        <v>130</v>
      </c>
      <c r="AU149" s="170" t="s">
        <v>85</v>
      </c>
      <c r="AY149" s="14" t="s">
        <v>128</v>
      </c>
      <c r="BE149" s="98">
        <f t="shared" si="14"/>
        <v>0</v>
      </c>
      <c r="BF149" s="98">
        <f t="shared" si="15"/>
        <v>0</v>
      </c>
      <c r="BG149" s="98">
        <f t="shared" si="16"/>
        <v>0</v>
      </c>
      <c r="BH149" s="98">
        <f t="shared" si="17"/>
        <v>0</v>
      </c>
      <c r="BI149" s="98">
        <f t="shared" si="18"/>
        <v>0</v>
      </c>
      <c r="BJ149" s="14" t="s">
        <v>85</v>
      </c>
      <c r="BK149" s="98">
        <f t="shared" si="19"/>
        <v>0</v>
      </c>
      <c r="BL149" s="14" t="s">
        <v>134</v>
      </c>
      <c r="BM149" s="170" t="s">
        <v>393</v>
      </c>
    </row>
    <row r="150" spans="1:65" s="2" customFormat="1" ht="24.2" customHeight="1">
      <c r="A150" s="30"/>
      <c r="B150" s="157"/>
      <c r="C150" s="158" t="s">
        <v>224</v>
      </c>
      <c r="D150" s="158" t="s">
        <v>130</v>
      </c>
      <c r="E150" s="159" t="s">
        <v>394</v>
      </c>
      <c r="F150" s="160" t="s">
        <v>395</v>
      </c>
      <c r="G150" s="161" t="s">
        <v>141</v>
      </c>
      <c r="H150" s="162">
        <v>4.41</v>
      </c>
      <c r="I150" s="163"/>
      <c r="J150" s="164">
        <f t="shared" si="10"/>
        <v>0</v>
      </c>
      <c r="K150" s="165"/>
      <c r="L150" s="31"/>
      <c r="M150" s="166" t="s">
        <v>1</v>
      </c>
      <c r="N150" s="167" t="s">
        <v>42</v>
      </c>
      <c r="O150" s="59"/>
      <c r="P150" s="168">
        <f t="shared" si="11"/>
        <v>0</v>
      </c>
      <c r="Q150" s="168">
        <v>2.3173900000000001</v>
      </c>
      <c r="R150" s="168">
        <f t="shared" si="12"/>
        <v>10.219689900000001</v>
      </c>
      <c r="S150" s="168">
        <v>0</v>
      </c>
      <c r="T150" s="169">
        <f t="shared" si="13"/>
        <v>0</v>
      </c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R150" s="170" t="s">
        <v>134</v>
      </c>
      <c r="AT150" s="170" t="s">
        <v>130</v>
      </c>
      <c r="AU150" s="170" t="s">
        <v>85</v>
      </c>
      <c r="AY150" s="14" t="s">
        <v>128</v>
      </c>
      <c r="BE150" s="98">
        <f t="shared" si="14"/>
        <v>0</v>
      </c>
      <c r="BF150" s="98">
        <f t="shared" si="15"/>
        <v>0</v>
      </c>
      <c r="BG150" s="98">
        <f t="shared" si="16"/>
        <v>0</v>
      </c>
      <c r="BH150" s="98">
        <f t="shared" si="17"/>
        <v>0</v>
      </c>
      <c r="BI150" s="98">
        <f t="shared" si="18"/>
        <v>0</v>
      </c>
      <c r="BJ150" s="14" t="s">
        <v>85</v>
      </c>
      <c r="BK150" s="98">
        <f t="shared" si="19"/>
        <v>0</v>
      </c>
      <c r="BL150" s="14" t="s">
        <v>134</v>
      </c>
      <c r="BM150" s="170" t="s">
        <v>396</v>
      </c>
    </row>
    <row r="151" spans="1:65" s="2" customFormat="1" ht="37.9" customHeight="1">
      <c r="A151" s="30"/>
      <c r="B151" s="157"/>
      <c r="C151" s="158" t="s">
        <v>228</v>
      </c>
      <c r="D151" s="158" t="s">
        <v>130</v>
      </c>
      <c r="E151" s="159" t="s">
        <v>397</v>
      </c>
      <c r="F151" s="160" t="s">
        <v>398</v>
      </c>
      <c r="G151" s="161" t="s">
        <v>133</v>
      </c>
      <c r="H151" s="162">
        <v>70.56</v>
      </c>
      <c r="I151" s="163"/>
      <c r="J151" s="164">
        <f t="shared" si="10"/>
        <v>0</v>
      </c>
      <c r="K151" s="165"/>
      <c r="L151" s="31"/>
      <c r="M151" s="166" t="s">
        <v>1</v>
      </c>
      <c r="N151" s="167" t="s">
        <v>42</v>
      </c>
      <c r="O151" s="59"/>
      <c r="P151" s="168">
        <f t="shared" si="11"/>
        <v>0</v>
      </c>
      <c r="Q151" s="168">
        <v>2.16E-3</v>
      </c>
      <c r="R151" s="168">
        <f t="shared" si="12"/>
        <v>0.15240960000000001</v>
      </c>
      <c r="S151" s="168">
        <v>0</v>
      </c>
      <c r="T151" s="169">
        <f t="shared" si="13"/>
        <v>0</v>
      </c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R151" s="170" t="s">
        <v>134</v>
      </c>
      <c r="AT151" s="170" t="s">
        <v>130</v>
      </c>
      <c r="AU151" s="170" t="s">
        <v>85</v>
      </c>
      <c r="AY151" s="14" t="s">
        <v>128</v>
      </c>
      <c r="BE151" s="98">
        <f t="shared" si="14"/>
        <v>0</v>
      </c>
      <c r="BF151" s="98">
        <f t="shared" si="15"/>
        <v>0</v>
      </c>
      <c r="BG151" s="98">
        <f t="shared" si="16"/>
        <v>0</v>
      </c>
      <c r="BH151" s="98">
        <f t="shared" si="17"/>
        <v>0</v>
      </c>
      <c r="BI151" s="98">
        <f t="shared" si="18"/>
        <v>0</v>
      </c>
      <c r="BJ151" s="14" t="s">
        <v>85</v>
      </c>
      <c r="BK151" s="98">
        <f t="shared" si="19"/>
        <v>0</v>
      </c>
      <c r="BL151" s="14" t="s">
        <v>134</v>
      </c>
      <c r="BM151" s="170" t="s">
        <v>399</v>
      </c>
    </row>
    <row r="152" spans="1:65" s="2" customFormat="1" ht="33" customHeight="1">
      <c r="A152" s="30"/>
      <c r="B152" s="157"/>
      <c r="C152" s="158" t="s">
        <v>232</v>
      </c>
      <c r="D152" s="158" t="s">
        <v>130</v>
      </c>
      <c r="E152" s="159" t="s">
        <v>400</v>
      </c>
      <c r="F152" s="160" t="s">
        <v>401</v>
      </c>
      <c r="G152" s="161" t="s">
        <v>133</v>
      </c>
      <c r="H152" s="162">
        <v>19.89</v>
      </c>
      <c r="I152" s="163"/>
      <c r="J152" s="164">
        <f t="shared" si="10"/>
        <v>0</v>
      </c>
      <c r="K152" s="165"/>
      <c r="L152" s="31"/>
      <c r="M152" s="166" t="s">
        <v>1</v>
      </c>
      <c r="N152" s="167" t="s">
        <v>42</v>
      </c>
      <c r="O152" s="59"/>
      <c r="P152" s="168">
        <f t="shared" si="11"/>
        <v>0</v>
      </c>
      <c r="Q152" s="168">
        <v>3.7399999999999998E-3</v>
      </c>
      <c r="R152" s="168">
        <f t="shared" si="12"/>
        <v>7.4388599999999999E-2</v>
      </c>
      <c r="S152" s="168">
        <v>0</v>
      </c>
      <c r="T152" s="169">
        <f t="shared" si="13"/>
        <v>0</v>
      </c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R152" s="170" t="s">
        <v>134</v>
      </c>
      <c r="AT152" s="170" t="s">
        <v>130</v>
      </c>
      <c r="AU152" s="170" t="s">
        <v>85</v>
      </c>
      <c r="AY152" s="14" t="s">
        <v>128</v>
      </c>
      <c r="BE152" s="98">
        <f t="shared" si="14"/>
        <v>0</v>
      </c>
      <c r="BF152" s="98">
        <f t="shared" si="15"/>
        <v>0</v>
      </c>
      <c r="BG152" s="98">
        <f t="shared" si="16"/>
        <v>0</v>
      </c>
      <c r="BH152" s="98">
        <f t="shared" si="17"/>
        <v>0</v>
      </c>
      <c r="BI152" s="98">
        <f t="shared" si="18"/>
        <v>0</v>
      </c>
      <c r="BJ152" s="14" t="s">
        <v>85</v>
      </c>
      <c r="BK152" s="98">
        <f t="shared" si="19"/>
        <v>0</v>
      </c>
      <c r="BL152" s="14" t="s">
        <v>134</v>
      </c>
      <c r="BM152" s="170" t="s">
        <v>402</v>
      </c>
    </row>
    <row r="153" spans="1:65" s="2" customFormat="1" ht="21.75" customHeight="1">
      <c r="A153" s="30"/>
      <c r="B153" s="157"/>
      <c r="C153" s="158" t="s">
        <v>237</v>
      </c>
      <c r="D153" s="158" t="s">
        <v>130</v>
      </c>
      <c r="E153" s="159" t="s">
        <v>403</v>
      </c>
      <c r="F153" s="160" t="s">
        <v>404</v>
      </c>
      <c r="G153" s="161" t="s">
        <v>304</v>
      </c>
      <c r="H153" s="162">
        <v>1.296</v>
      </c>
      <c r="I153" s="163"/>
      <c r="J153" s="164">
        <f t="shared" si="10"/>
        <v>0</v>
      </c>
      <c r="K153" s="165"/>
      <c r="L153" s="31"/>
      <c r="M153" s="166" t="s">
        <v>1</v>
      </c>
      <c r="N153" s="167" t="s">
        <v>42</v>
      </c>
      <c r="O153" s="59"/>
      <c r="P153" s="168">
        <f t="shared" si="11"/>
        <v>0</v>
      </c>
      <c r="Q153" s="168">
        <v>1.20296</v>
      </c>
      <c r="R153" s="168">
        <f t="shared" si="12"/>
        <v>1.55903616</v>
      </c>
      <c r="S153" s="168">
        <v>0</v>
      </c>
      <c r="T153" s="169">
        <f t="shared" si="13"/>
        <v>0</v>
      </c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R153" s="170" t="s">
        <v>134</v>
      </c>
      <c r="AT153" s="170" t="s">
        <v>130</v>
      </c>
      <c r="AU153" s="170" t="s">
        <v>85</v>
      </c>
      <c r="AY153" s="14" t="s">
        <v>128</v>
      </c>
      <c r="BE153" s="98">
        <f t="shared" si="14"/>
        <v>0</v>
      </c>
      <c r="BF153" s="98">
        <f t="shared" si="15"/>
        <v>0</v>
      </c>
      <c r="BG153" s="98">
        <f t="shared" si="16"/>
        <v>0</v>
      </c>
      <c r="BH153" s="98">
        <f t="shared" si="17"/>
        <v>0</v>
      </c>
      <c r="BI153" s="98">
        <f t="shared" si="18"/>
        <v>0</v>
      </c>
      <c r="BJ153" s="14" t="s">
        <v>85</v>
      </c>
      <c r="BK153" s="98">
        <f t="shared" si="19"/>
        <v>0</v>
      </c>
      <c r="BL153" s="14" t="s">
        <v>134</v>
      </c>
      <c r="BM153" s="170" t="s">
        <v>405</v>
      </c>
    </row>
    <row r="154" spans="1:65" s="2" customFormat="1" ht="33" customHeight="1">
      <c r="A154" s="30"/>
      <c r="B154" s="157"/>
      <c r="C154" s="158" t="s">
        <v>242</v>
      </c>
      <c r="D154" s="158" t="s">
        <v>130</v>
      </c>
      <c r="E154" s="159" t="s">
        <v>406</v>
      </c>
      <c r="F154" s="160" t="s">
        <v>407</v>
      </c>
      <c r="G154" s="161" t="s">
        <v>240</v>
      </c>
      <c r="H154" s="162">
        <v>9</v>
      </c>
      <c r="I154" s="163"/>
      <c r="J154" s="164">
        <f t="shared" si="10"/>
        <v>0</v>
      </c>
      <c r="K154" s="165"/>
      <c r="L154" s="31"/>
      <c r="M154" s="166" t="s">
        <v>1</v>
      </c>
      <c r="N154" s="167" t="s">
        <v>42</v>
      </c>
      <c r="O154" s="59"/>
      <c r="P154" s="168">
        <f t="shared" si="11"/>
        <v>0</v>
      </c>
      <c r="Q154" s="168">
        <v>1.0500000000000001E-2</v>
      </c>
      <c r="R154" s="168">
        <f t="shared" si="12"/>
        <v>9.4500000000000001E-2</v>
      </c>
      <c r="S154" s="168">
        <v>0</v>
      </c>
      <c r="T154" s="169">
        <f t="shared" si="13"/>
        <v>0</v>
      </c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R154" s="170" t="s">
        <v>134</v>
      </c>
      <c r="AT154" s="170" t="s">
        <v>130</v>
      </c>
      <c r="AU154" s="170" t="s">
        <v>85</v>
      </c>
      <c r="AY154" s="14" t="s">
        <v>128</v>
      </c>
      <c r="BE154" s="98">
        <f t="shared" si="14"/>
        <v>0</v>
      </c>
      <c r="BF154" s="98">
        <f t="shared" si="15"/>
        <v>0</v>
      </c>
      <c r="BG154" s="98">
        <f t="shared" si="16"/>
        <v>0</v>
      </c>
      <c r="BH154" s="98">
        <f t="shared" si="17"/>
        <v>0</v>
      </c>
      <c r="BI154" s="98">
        <f t="shared" si="18"/>
        <v>0</v>
      </c>
      <c r="BJ154" s="14" t="s">
        <v>85</v>
      </c>
      <c r="BK154" s="98">
        <f t="shared" si="19"/>
        <v>0</v>
      </c>
      <c r="BL154" s="14" t="s">
        <v>134</v>
      </c>
      <c r="BM154" s="170" t="s">
        <v>408</v>
      </c>
    </row>
    <row r="155" spans="1:65" s="2" customFormat="1" ht="16.5" customHeight="1">
      <c r="A155" s="30"/>
      <c r="B155" s="157"/>
      <c r="C155" s="171" t="s">
        <v>246</v>
      </c>
      <c r="D155" s="171" t="s">
        <v>167</v>
      </c>
      <c r="E155" s="172" t="s">
        <v>409</v>
      </c>
      <c r="F155" s="173" t="s">
        <v>410</v>
      </c>
      <c r="G155" s="174" t="s">
        <v>240</v>
      </c>
      <c r="H155" s="175">
        <v>9</v>
      </c>
      <c r="I155" s="176"/>
      <c r="J155" s="177">
        <f t="shared" si="10"/>
        <v>0</v>
      </c>
      <c r="K155" s="178"/>
      <c r="L155" s="179"/>
      <c r="M155" s="180" t="s">
        <v>1</v>
      </c>
      <c r="N155" s="181" t="s">
        <v>42</v>
      </c>
      <c r="O155" s="59"/>
      <c r="P155" s="168">
        <f t="shared" si="11"/>
        <v>0</v>
      </c>
      <c r="Q155" s="168">
        <v>0</v>
      </c>
      <c r="R155" s="168">
        <f t="shared" si="12"/>
        <v>0</v>
      </c>
      <c r="S155" s="168">
        <v>0</v>
      </c>
      <c r="T155" s="169">
        <f t="shared" si="13"/>
        <v>0</v>
      </c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R155" s="170" t="s">
        <v>158</v>
      </c>
      <c r="AT155" s="170" t="s">
        <v>167</v>
      </c>
      <c r="AU155" s="170" t="s">
        <v>85</v>
      </c>
      <c r="AY155" s="14" t="s">
        <v>128</v>
      </c>
      <c r="BE155" s="98">
        <f t="shared" si="14"/>
        <v>0</v>
      </c>
      <c r="BF155" s="98">
        <f t="shared" si="15"/>
        <v>0</v>
      </c>
      <c r="BG155" s="98">
        <f t="shared" si="16"/>
        <v>0</v>
      </c>
      <c r="BH155" s="98">
        <f t="shared" si="17"/>
        <v>0</v>
      </c>
      <c r="BI155" s="98">
        <f t="shared" si="18"/>
        <v>0</v>
      </c>
      <c r="BJ155" s="14" t="s">
        <v>85</v>
      </c>
      <c r="BK155" s="98">
        <f t="shared" si="19"/>
        <v>0</v>
      </c>
      <c r="BL155" s="14" t="s">
        <v>134</v>
      </c>
      <c r="BM155" s="170" t="s">
        <v>411</v>
      </c>
    </row>
    <row r="156" spans="1:65" s="12" customFormat="1" ht="22.9" customHeight="1">
      <c r="B156" s="144"/>
      <c r="D156" s="145" t="s">
        <v>75</v>
      </c>
      <c r="E156" s="155" t="s">
        <v>162</v>
      </c>
      <c r="F156" s="155" t="s">
        <v>292</v>
      </c>
      <c r="I156" s="147"/>
      <c r="J156" s="156">
        <f>BK156</f>
        <v>0</v>
      </c>
      <c r="L156" s="144"/>
      <c r="M156" s="149"/>
      <c r="N156" s="150"/>
      <c r="O156" s="150"/>
      <c r="P156" s="151">
        <f>SUM(P157:P161)</f>
        <v>0</v>
      </c>
      <c r="Q156" s="150"/>
      <c r="R156" s="151">
        <f>SUM(R157:R161)</f>
        <v>0</v>
      </c>
      <c r="S156" s="150"/>
      <c r="T156" s="152">
        <f>SUM(T157:T161)</f>
        <v>58.8</v>
      </c>
      <c r="AR156" s="145" t="s">
        <v>81</v>
      </c>
      <c r="AT156" s="153" t="s">
        <v>75</v>
      </c>
      <c r="AU156" s="153" t="s">
        <v>81</v>
      </c>
      <c r="AY156" s="145" t="s">
        <v>128</v>
      </c>
      <c r="BK156" s="154">
        <f>SUM(BK157:BK161)</f>
        <v>0</v>
      </c>
    </row>
    <row r="157" spans="1:65" s="2" customFormat="1" ht="24.2" customHeight="1">
      <c r="A157" s="30"/>
      <c r="B157" s="157"/>
      <c r="C157" s="158" t="s">
        <v>250</v>
      </c>
      <c r="D157" s="158" t="s">
        <v>130</v>
      </c>
      <c r="E157" s="159" t="s">
        <v>412</v>
      </c>
      <c r="F157" s="160" t="s">
        <v>413</v>
      </c>
      <c r="G157" s="161" t="s">
        <v>235</v>
      </c>
      <c r="H157" s="162">
        <v>60</v>
      </c>
      <c r="I157" s="163"/>
      <c r="J157" s="164">
        <f>ROUND(I157*H157,2)</f>
        <v>0</v>
      </c>
      <c r="K157" s="165"/>
      <c r="L157" s="31"/>
      <c r="M157" s="166" t="s">
        <v>1</v>
      </c>
      <c r="N157" s="167" t="s">
        <v>42</v>
      </c>
      <c r="O157" s="59"/>
      <c r="P157" s="168">
        <f>O157*H157</f>
        <v>0</v>
      </c>
      <c r="Q157" s="168">
        <v>0</v>
      </c>
      <c r="R157" s="168">
        <f>Q157*H157</f>
        <v>0</v>
      </c>
      <c r="S157" s="168">
        <v>0.98</v>
      </c>
      <c r="T157" s="169">
        <f>S157*H157</f>
        <v>58.8</v>
      </c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R157" s="170" t="s">
        <v>134</v>
      </c>
      <c r="AT157" s="170" t="s">
        <v>130</v>
      </c>
      <c r="AU157" s="170" t="s">
        <v>85</v>
      </c>
      <c r="AY157" s="14" t="s">
        <v>128</v>
      </c>
      <c r="BE157" s="98">
        <f>IF(N157="základná",J157,0)</f>
        <v>0</v>
      </c>
      <c r="BF157" s="98">
        <f>IF(N157="znížená",J157,0)</f>
        <v>0</v>
      </c>
      <c r="BG157" s="98">
        <f>IF(N157="zákl. prenesená",J157,0)</f>
        <v>0</v>
      </c>
      <c r="BH157" s="98">
        <f>IF(N157="zníž. prenesená",J157,0)</f>
        <v>0</v>
      </c>
      <c r="BI157" s="98">
        <f>IF(N157="nulová",J157,0)</f>
        <v>0</v>
      </c>
      <c r="BJ157" s="14" t="s">
        <v>85</v>
      </c>
      <c r="BK157" s="98">
        <f>ROUND(I157*H157,2)</f>
        <v>0</v>
      </c>
      <c r="BL157" s="14" t="s">
        <v>134</v>
      </c>
      <c r="BM157" s="170" t="s">
        <v>414</v>
      </c>
    </row>
    <row r="158" spans="1:65" s="2" customFormat="1" ht="21.75" customHeight="1">
      <c r="A158" s="30"/>
      <c r="B158" s="157"/>
      <c r="C158" s="158" t="s">
        <v>254</v>
      </c>
      <c r="D158" s="158" t="s">
        <v>130</v>
      </c>
      <c r="E158" s="159" t="s">
        <v>302</v>
      </c>
      <c r="F158" s="160" t="s">
        <v>303</v>
      </c>
      <c r="G158" s="161" t="s">
        <v>304</v>
      </c>
      <c r="H158" s="162">
        <v>136.988</v>
      </c>
      <c r="I158" s="163"/>
      <c r="J158" s="164">
        <f>ROUND(I158*H158,2)</f>
        <v>0</v>
      </c>
      <c r="K158" s="165"/>
      <c r="L158" s="31"/>
      <c r="M158" s="166" t="s">
        <v>1</v>
      </c>
      <c r="N158" s="167" t="s">
        <v>42</v>
      </c>
      <c r="O158" s="59"/>
      <c r="P158" s="168">
        <f>O158*H158</f>
        <v>0</v>
      </c>
      <c r="Q158" s="168">
        <v>0</v>
      </c>
      <c r="R158" s="168">
        <f>Q158*H158</f>
        <v>0</v>
      </c>
      <c r="S158" s="168">
        <v>0</v>
      </c>
      <c r="T158" s="169">
        <f>S158*H158</f>
        <v>0</v>
      </c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R158" s="170" t="s">
        <v>134</v>
      </c>
      <c r="AT158" s="170" t="s">
        <v>130</v>
      </c>
      <c r="AU158" s="170" t="s">
        <v>85</v>
      </c>
      <c r="AY158" s="14" t="s">
        <v>128</v>
      </c>
      <c r="BE158" s="98">
        <f>IF(N158="základná",J158,0)</f>
        <v>0</v>
      </c>
      <c r="BF158" s="98">
        <f>IF(N158="znížená",J158,0)</f>
        <v>0</v>
      </c>
      <c r="BG158" s="98">
        <f>IF(N158="zákl. prenesená",J158,0)</f>
        <v>0</v>
      </c>
      <c r="BH158" s="98">
        <f>IF(N158="zníž. prenesená",J158,0)</f>
        <v>0</v>
      </c>
      <c r="BI158" s="98">
        <f>IF(N158="nulová",J158,0)</f>
        <v>0</v>
      </c>
      <c r="BJ158" s="14" t="s">
        <v>85</v>
      </c>
      <c r="BK158" s="98">
        <f>ROUND(I158*H158,2)</f>
        <v>0</v>
      </c>
      <c r="BL158" s="14" t="s">
        <v>134</v>
      </c>
      <c r="BM158" s="170" t="s">
        <v>415</v>
      </c>
    </row>
    <row r="159" spans="1:65" s="2" customFormat="1" ht="24.2" customHeight="1">
      <c r="A159" s="30"/>
      <c r="B159" s="157"/>
      <c r="C159" s="158" t="s">
        <v>258</v>
      </c>
      <c r="D159" s="158" t="s">
        <v>130</v>
      </c>
      <c r="E159" s="159" t="s">
        <v>307</v>
      </c>
      <c r="F159" s="160" t="s">
        <v>308</v>
      </c>
      <c r="G159" s="161" t="s">
        <v>304</v>
      </c>
      <c r="H159" s="162">
        <v>1232.8920000000001</v>
      </c>
      <c r="I159" s="163"/>
      <c r="J159" s="164">
        <f>ROUND(I159*H159,2)</f>
        <v>0</v>
      </c>
      <c r="K159" s="165"/>
      <c r="L159" s="31"/>
      <c r="M159" s="166" t="s">
        <v>1</v>
      </c>
      <c r="N159" s="167" t="s">
        <v>42</v>
      </c>
      <c r="O159" s="59"/>
      <c r="P159" s="168">
        <f>O159*H159</f>
        <v>0</v>
      </c>
      <c r="Q159" s="168">
        <v>0</v>
      </c>
      <c r="R159" s="168">
        <f>Q159*H159</f>
        <v>0</v>
      </c>
      <c r="S159" s="168">
        <v>0</v>
      </c>
      <c r="T159" s="169">
        <f>S159*H159</f>
        <v>0</v>
      </c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R159" s="170" t="s">
        <v>134</v>
      </c>
      <c r="AT159" s="170" t="s">
        <v>130</v>
      </c>
      <c r="AU159" s="170" t="s">
        <v>85</v>
      </c>
      <c r="AY159" s="14" t="s">
        <v>128</v>
      </c>
      <c r="BE159" s="98">
        <f>IF(N159="základná",J159,0)</f>
        <v>0</v>
      </c>
      <c r="BF159" s="98">
        <f>IF(N159="znížená",J159,0)</f>
        <v>0</v>
      </c>
      <c r="BG159" s="98">
        <f>IF(N159="zákl. prenesená",J159,0)</f>
        <v>0</v>
      </c>
      <c r="BH159" s="98">
        <f>IF(N159="zníž. prenesená",J159,0)</f>
        <v>0</v>
      </c>
      <c r="BI159" s="98">
        <f>IF(N159="nulová",J159,0)</f>
        <v>0</v>
      </c>
      <c r="BJ159" s="14" t="s">
        <v>85</v>
      </c>
      <c r="BK159" s="98">
        <f>ROUND(I159*H159,2)</f>
        <v>0</v>
      </c>
      <c r="BL159" s="14" t="s">
        <v>134</v>
      </c>
      <c r="BM159" s="170" t="s">
        <v>416</v>
      </c>
    </row>
    <row r="160" spans="1:65" s="2" customFormat="1" ht="24.2" customHeight="1">
      <c r="A160" s="30"/>
      <c r="B160" s="157"/>
      <c r="C160" s="158" t="s">
        <v>263</v>
      </c>
      <c r="D160" s="158" t="s">
        <v>130</v>
      </c>
      <c r="E160" s="159" t="s">
        <v>311</v>
      </c>
      <c r="F160" s="160" t="s">
        <v>312</v>
      </c>
      <c r="G160" s="161" t="s">
        <v>304</v>
      </c>
      <c r="H160" s="162">
        <v>136.988</v>
      </c>
      <c r="I160" s="163"/>
      <c r="J160" s="164">
        <f>ROUND(I160*H160,2)</f>
        <v>0</v>
      </c>
      <c r="K160" s="165"/>
      <c r="L160" s="31"/>
      <c r="M160" s="166" t="s">
        <v>1</v>
      </c>
      <c r="N160" s="167" t="s">
        <v>42</v>
      </c>
      <c r="O160" s="59"/>
      <c r="P160" s="168">
        <f>O160*H160</f>
        <v>0</v>
      </c>
      <c r="Q160" s="168">
        <v>0</v>
      </c>
      <c r="R160" s="168">
        <f>Q160*H160</f>
        <v>0</v>
      </c>
      <c r="S160" s="168">
        <v>0</v>
      </c>
      <c r="T160" s="169">
        <f>S160*H160</f>
        <v>0</v>
      </c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R160" s="170" t="s">
        <v>134</v>
      </c>
      <c r="AT160" s="170" t="s">
        <v>130</v>
      </c>
      <c r="AU160" s="170" t="s">
        <v>85</v>
      </c>
      <c r="AY160" s="14" t="s">
        <v>128</v>
      </c>
      <c r="BE160" s="98">
        <f>IF(N160="základná",J160,0)</f>
        <v>0</v>
      </c>
      <c r="BF160" s="98">
        <f>IF(N160="znížená",J160,0)</f>
        <v>0</v>
      </c>
      <c r="BG160" s="98">
        <f>IF(N160="zákl. prenesená",J160,0)</f>
        <v>0</v>
      </c>
      <c r="BH160" s="98">
        <f>IF(N160="zníž. prenesená",J160,0)</f>
        <v>0</v>
      </c>
      <c r="BI160" s="98">
        <f>IF(N160="nulová",J160,0)</f>
        <v>0</v>
      </c>
      <c r="BJ160" s="14" t="s">
        <v>85</v>
      </c>
      <c r="BK160" s="98">
        <f>ROUND(I160*H160,2)</f>
        <v>0</v>
      </c>
      <c r="BL160" s="14" t="s">
        <v>134</v>
      </c>
      <c r="BM160" s="170" t="s">
        <v>417</v>
      </c>
    </row>
    <row r="161" spans="1:65" s="2" customFormat="1" ht="24.2" customHeight="1">
      <c r="A161" s="30"/>
      <c r="B161" s="157"/>
      <c r="C161" s="158" t="s">
        <v>268</v>
      </c>
      <c r="D161" s="158" t="s">
        <v>130</v>
      </c>
      <c r="E161" s="159" t="s">
        <v>315</v>
      </c>
      <c r="F161" s="160" t="s">
        <v>316</v>
      </c>
      <c r="G161" s="161" t="s">
        <v>304</v>
      </c>
      <c r="H161" s="162">
        <v>136.988</v>
      </c>
      <c r="I161" s="163"/>
      <c r="J161" s="164">
        <f>ROUND(I161*H161,2)</f>
        <v>0</v>
      </c>
      <c r="K161" s="165"/>
      <c r="L161" s="31"/>
      <c r="M161" s="166" t="s">
        <v>1</v>
      </c>
      <c r="N161" s="167" t="s">
        <v>42</v>
      </c>
      <c r="O161" s="59"/>
      <c r="P161" s="168">
        <f>O161*H161</f>
        <v>0</v>
      </c>
      <c r="Q161" s="168">
        <v>0</v>
      </c>
      <c r="R161" s="168">
        <f>Q161*H161</f>
        <v>0</v>
      </c>
      <c r="S161" s="168">
        <v>0</v>
      </c>
      <c r="T161" s="169">
        <f>S161*H161</f>
        <v>0</v>
      </c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R161" s="170" t="s">
        <v>134</v>
      </c>
      <c r="AT161" s="170" t="s">
        <v>130</v>
      </c>
      <c r="AU161" s="170" t="s">
        <v>85</v>
      </c>
      <c r="AY161" s="14" t="s">
        <v>128</v>
      </c>
      <c r="BE161" s="98">
        <f>IF(N161="základná",J161,0)</f>
        <v>0</v>
      </c>
      <c r="BF161" s="98">
        <f>IF(N161="znížená",J161,0)</f>
        <v>0</v>
      </c>
      <c r="BG161" s="98">
        <f>IF(N161="zákl. prenesená",J161,0)</f>
        <v>0</v>
      </c>
      <c r="BH161" s="98">
        <f>IF(N161="zníž. prenesená",J161,0)</f>
        <v>0</v>
      </c>
      <c r="BI161" s="98">
        <f>IF(N161="nulová",J161,0)</f>
        <v>0</v>
      </c>
      <c r="BJ161" s="14" t="s">
        <v>85</v>
      </c>
      <c r="BK161" s="98">
        <f>ROUND(I161*H161,2)</f>
        <v>0</v>
      </c>
      <c r="BL161" s="14" t="s">
        <v>134</v>
      </c>
      <c r="BM161" s="170" t="s">
        <v>418</v>
      </c>
    </row>
    <row r="162" spans="1:65" s="12" customFormat="1" ht="22.9" customHeight="1">
      <c r="B162" s="144"/>
      <c r="D162" s="145" t="s">
        <v>75</v>
      </c>
      <c r="E162" s="155" t="s">
        <v>322</v>
      </c>
      <c r="F162" s="155" t="s">
        <v>323</v>
      </c>
      <c r="I162" s="147"/>
      <c r="J162" s="156">
        <f>BK162</f>
        <v>0</v>
      </c>
      <c r="L162" s="144"/>
      <c r="M162" s="149"/>
      <c r="N162" s="150"/>
      <c r="O162" s="150"/>
      <c r="P162" s="151">
        <f>P163</f>
        <v>0</v>
      </c>
      <c r="Q162" s="150"/>
      <c r="R162" s="151">
        <f>R163</f>
        <v>0</v>
      </c>
      <c r="S162" s="150"/>
      <c r="T162" s="152">
        <f>T163</f>
        <v>0</v>
      </c>
      <c r="AR162" s="145" t="s">
        <v>81</v>
      </c>
      <c r="AT162" s="153" t="s">
        <v>75</v>
      </c>
      <c r="AU162" s="153" t="s">
        <v>81</v>
      </c>
      <c r="AY162" s="145" t="s">
        <v>128</v>
      </c>
      <c r="BK162" s="154">
        <f>BK163</f>
        <v>0</v>
      </c>
    </row>
    <row r="163" spans="1:65" s="2" customFormat="1" ht="33" customHeight="1">
      <c r="A163" s="30"/>
      <c r="B163" s="157"/>
      <c r="C163" s="158" t="s">
        <v>272</v>
      </c>
      <c r="D163" s="158" t="s">
        <v>130</v>
      </c>
      <c r="E163" s="159" t="s">
        <v>419</v>
      </c>
      <c r="F163" s="160" t="s">
        <v>420</v>
      </c>
      <c r="G163" s="161" t="s">
        <v>304</v>
      </c>
      <c r="H163" s="162">
        <v>289.20600000000002</v>
      </c>
      <c r="I163" s="163"/>
      <c r="J163" s="164">
        <f>ROUND(I163*H163,2)</f>
        <v>0</v>
      </c>
      <c r="K163" s="165"/>
      <c r="L163" s="31"/>
      <c r="M163" s="182" t="s">
        <v>1</v>
      </c>
      <c r="N163" s="183" t="s">
        <v>42</v>
      </c>
      <c r="O163" s="184"/>
      <c r="P163" s="185">
        <f>O163*H163</f>
        <v>0</v>
      </c>
      <c r="Q163" s="185">
        <v>0</v>
      </c>
      <c r="R163" s="185">
        <f>Q163*H163</f>
        <v>0</v>
      </c>
      <c r="S163" s="185">
        <v>0</v>
      </c>
      <c r="T163" s="186">
        <f>S163*H163</f>
        <v>0</v>
      </c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R163" s="170" t="s">
        <v>134</v>
      </c>
      <c r="AT163" s="170" t="s">
        <v>130</v>
      </c>
      <c r="AU163" s="170" t="s">
        <v>85</v>
      </c>
      <c r="AY163" s="14" t="s">
        <v>128</v>
      </c>
      <c r="BE163" s="98">
        <f>IF(N163="základná",J163,0)</f>
        <v>0</v>
      </c>
      <c r="BF163" s="98">
        <f>IF(N163="znížená",J163,0)</f>
        <v>0</v>
      </c>
      <c r="BG163" s="98">
        <f>IF(N163="zákl. prenesená",J163,0)</f>
        <v>0</v>
      </c>
      <c r="BH163" s="98">
        <f>IF(N163="zníž. prenesená",J163,0)</f>
        <v>0</v>
      </c>
      <c r="BI163" s="98">
        <f>IF(N163="nulová",J163,0)</f>
        <v>0</v>
      </c>
      <c r="BJ163" s="14" t="s">
        <v>85</v>
      </c>
      <c r="BK163" s="98">
        <f>ROUND(I163*H163,2)</f>
        <v>0</v>
      </c>
      <c r="BL163" s="14" t="s">
        <v>134</v>
      </c>
      <c r="BM163" s="170" t="s">
        <v>421</v>
      </c>
    </row>
    <row r="164" spans="1:65" s="2" customFormat="1" ht="6.95" customHeight="1">
      <c r="A164" s="30"/>
      <c r="B164" s="48"/>
      <c r="C164" s="49"/>
      <c r="D164" s="49"/>
      <c r="E164" s="49"/>
      <c r="F164" s="49"/>
      <c r="G164" s="49"/>
      <c r="H164" s="49"/>
      <c r="I164" s="49"/>
      <c r="J164" s="49"/>
      <c r="K164" s="49"/>
      <c r="L164" s="31"/>
      <c r="M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</row>
  </sheetData>
  <autoFilter ref="C121:K163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50"/>
  <sheetViews>
    <sheetView showGridLines="0" tabSelected="1" topLeftCell="A104" workbookViewId="0">
      <selection activeCell="I17" sqref="I17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187" t="s">
        <v>5</v>
      </c>
      <c r="M2" s="188"/>
      <c r="N2" s="188"/>
      <c r="O2" s="188"/>
      <c r="P2" s="188"/>
      <c r="Q2" s="188"/>
      <c r="R2" s="188"/>
      <c r="S2" s="188"/>
      <c r="T2" s="188"/>
      <c r="U2" s="188"/>
      <c r="V2" s="188"/>
      <c r="AT2" s="14" t="s">
        <v>90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76</v>
      </c>
    </row>
    <row r="4" spans="1:46" s="1" customFormat="1" ht="24.95" customHeight="1">
      <c r="B4" s="17"/>
      <c r="D4" s="18" t="s">
        <v>100</v>
      </c>
      <c r="L4" s="17"/>
      <c r="M4" s="104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15</v>
      </c>
      <c r="L6" s="17"/>
    </row>
    <row r="7" spans="1:46" s="1" customFormat="1" ht="16.5" customHeight="1">
      <c r="B7" s="17"/>
      <c r="E7" s="236" t="str">
        <f>'Rekapitulácia stavby'!K6</f>
        <v>MURÁNSKA DLHÁ LÚKA - Chodník pozdĺž cesty II/532</v>
      </c>
      <c r="F7" s="237"/>
      <c r="G7" s="237"/>
      <c r="H7" s="237"/>
      <c r="L7" s="17"/>
    </row>
    <row r="8" spans="1:46" s="2" customFormat="1" ht="12" customHeight="1">
      <c r="A8" s="30"/>
      <c r="B8" s="31"/>
      <c r="C8" s="30"/>
      <c r="D8" s="24" t="s">
        <v>101</v>
      </c>
      <c r="E8" s="30"/>
      <c r="F8" s="30"/>
      <c r="G8" s="30"/>
      <c r="H8" s="30"/>
      <c r="I8" s="30"/>
      <c r="J8" s="30"/>
      <c r="K8" s="30"/>
      <c r="L8" s="43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</row>
    <row r="9" spans="1:46" s="2" customFormat="1" ht="16.5" customHeight="1">
      <c r="A9" s="30"/>
      <c r="B9" s="31"/>
      <c r="C9" s="30"/>
      <c r="D9" s="30"/>
      <c r="E9" s="226" t="s">
        <v>422</v>
      </c>
      <c r="F9" s="235"/>
      <c r="G9" s="235"/>
      <c r="H9" s="235"/>
      <c r="I9" s="30"/>
      <c r="J9" s="30"/>
      <c r="K9" s="30"/>
      <c r="L9" s="43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46" s="2" customFormat="1">
      <c r="A10" s="30"/>
      <c r="B10" s="31"/>
      <c r="C10" s="30"/>
      <c r="D10" s="30"/>
      <c r="E10" s="30"/>
      <c r="F10" s="30"/>
      <c r="G10" s="30"/>
      <c r="H10" s="30"/>
      <c r="I10" s="30"/>
      <c r="J10" s="30"/>
      <c r="K10" s="30"/>
      <c r="L10" s="43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46" s="2" customFormat="1" ht="12" customHeight="1">
      <c r="A11" s="30"/>
      <c r="B11" s="31"/>
      <c r="C11" s="30"/>
      <c r="D11" s="24" t="s">
        <v>17</v>
      </c>
      <c r="E11" s="30"/>
      <c r="F11" s="22" t="s">
        <v>1</v>
      </c>
      <c r="G11" s="30"/>
      <c r="H11" s="30"/>
      <c r="I11" s="24" t="s">
        <v>18</v>
      </c>
      <c r="J11" s="22" t="s">
        <v>1</v>
      </c>
      <c r="K11" s="30"/>
      <c r="L11" s="43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46" s="2" customFormat="1" ht="12" customHeight="1">
      <c r="A12" s="30"/>
      <c r="B12" s="31"/>
      <c r="C12" s="30"/>
      <c r="D12" s="24" t="s">
        <v>19</v>
      </c>
      <c r="E12" s="30"/>
      <c r="F12" s="22" t="s">
        <v>20</v>
      </c>
      <c r="G12" s="30"/>
      <c r="H12" s="30"/>
      <c r="I12" s="24" t="s">
        <v>21</v>
      </c>
      <c r="J12" s="56"/>
      <c r="K12" s="30"/>
      <c r="L12" s="43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46" s="2" customFormat="1" ht="10.9" customHeight="1">
      <c r="A13" s="30"/>
      <c r="B13" s="31"/>
      <c r="C13" s="30"/>
      <c r="D13" s="30"/>
      <c r="E13" s="30"/>
      <c r="F13" s="30"/>
      <c r="G13" s="30"/>
      <c r="H13" s="30"/>
      <c r="I13" s="30"/>
      <c r="J13" s="30"/>
      <c r="K13" s="30"/>
      <c r="L13" s="43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46" s="2" customFormat="1" ht="12" customHeight="1">
      <c r="A14" s="30"/>
      <c r="B14" s="31"/>
      <c r="C14" s="30"/>
      <c r="D14" s="24" t="s">
        <v>22</v>
      </c>
      <c r="E14" s="30"/>
      <c r="F14" s="30"/>
      <c r="G14" s="30"/>
      <c r="H14" s="30"/>
      <c r="I14" s="24" t="s">
        <v>23</v>
      </c>
      <c r="J14" s="22" t="s">
        <v>1</v>
      </c>
      <c r="K14" s="30"/>
      <c r="L14" s="43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46" s="2" customFormat="1" ht="18" customHeight="1">
      <c r="A15" s="30"/>
      <c r="B15" s="31"/>
      <c r="C15" s="30"/>
      <c r="D15" s="30"/>
      <c r="E15" s="22" t="s">
        <v>24</v>
      </c>
      <c r="F15" s="30"/>
      <c r="G15" s="30"/>
      <c r="H15" s="30"/>
      <c r="I15" s="24" t="s">
        <v>25</v>
      </c>
      <c r="J15" s="22" t="s">
        <v>1</v>
      </c>
      <c r="K15" s="30"/>
      <c r="L15" s="43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46" s="2" customFormat="1" ht="6.95" customHeight="1">
      <c r="A16" s="30"/>
      <c r="B16" s="31"/>
      <c r="C16" s="30"/>
      <c r="D16" s="30"/>
      <c r="E16" s="30"/>
      <c r="F16" s="30"/>
      <c r="G16" s="30"/>
      <c r="H16" s="30"/>
      <c r="I16" s="30"/>
      <c r="J16" s="30"/>
      <c r="K16" s="30"/>
      <c r="L16" s="43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pans="1:31" s="2" customFormat="1" ht="12" customHeight="1">
      <c r="A17" s="30"/>
      <c r="B17" s="31"/>
      <c r="C17" s="30"/>
      <c r="D17" s="24" t="s">
        <v>26</v>
      </c>
      <c r="E17" s="30"/>
      <c r="F17" s="30"/>
      <c r="G17" s="30"/>
      <c r="H17" s="30"/>
      <c r="I17" s="24" t="s">
        <v>23</v>
      </c>
      <c r="J17" s="25" t="str">
        <f>'Rekapitulácia stavby'!AN13</f>
        <v>Vyplň údaj</v>
      </c>
      <c r="K17" s="30"/>
      <c r="L17" s="43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1" s="2" customFormat="1" ht="18" customHeight="1">
      <c r="A18" s="30"/>
      <c r="B18" s="31"/>
      <c r="C18" s="30"/>
      <c r="D18" s="30"/>
      <c r="E18" s="238" t="str">
        <f>'Rekapitulácia stavby'!E14</f>
        <v>Vyplň údaj</v>
      </c>
      <c r="F18" s="204"/>
      <c r="G18" s="204"/>
      <c r="H18" s="204"/>
      <c r="I18" s="24" t="s">
        <v>25</v>
      </c>
      <c r="J18" s="25" t="str">
        <f>'Rekapitulácia stavby'!AN14</f>
        <v>Vyplň údaj</v>
      </c>
      <c r="K18" s="30"/>
      <c r="L18" s="43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pans="1:31" s="2" customFormat="1" ht="6.95" customHeight="1">
      <c r="A19" s="30"/>
      <c r="B19" s="31"/>
      <c r="C19" s="30"/>
      <c r="D19" s="30"/>
      <c r="E19" s="30"/>
      <c r="F19" s="30"/>
      <c r="G19" s="30"/>
      <c r="H19" s="30"/>
      <c r="I19" s="30"/>
      <c r="J19" s="30"/>
      <c r="K19" s="30"/>
      <c r="L19" s="43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pans="1:31" s="2" customFormat="1" ht="12" customHeight="1">
      <c r="A20" s="30"/>
      <c r="B20" s="31"/>
      <c r="C20" s="30"/>
      <c r="D20" s="24" t="s">
        <v>28</v>
      </c>
      <c r="E20" s="30"/>
      <c r="F20" s="30"/>
      <c r="G20" s="30"/>
      <c r="H20" s="30"/>
      <c r="I20" s="24" t="s">
        <v>23</v>
      </c>
      <c r="J20" s="22" t="s">
        <v>1</v>
      </c>
      <c r="K20" s="30"/>
      <c r="L20" s="43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31" s="2" customFormat="1" ht="18" customHeight="1">
      <c r="A21" s="30"/>
      <c r="B21" s="31"/>
      <c r="C21" s="30"/>
      <c r="D21" s="30"/>
      <c r="E21" s="22" t="s">
        <v>29</v>
      </c>
      <c r="F21" s="30"/>
      <c r="G21" s="30"/>
      <c r="H21" s="30"/>
      <c r="I21" s="24" t="s">
        <v>25</v>
      </c>
      <c r="J21" s="22" t="s">
        <v>1</v>
      </c>
      <c r="K21" s="30"/>
      <c r="L21" s="43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1" s="2" customFormat="1" ht="6.95" customHeight="1">
      <c r="A22" s="30"/>
      <c r="B22" s="31"/>
      <c r="C22" s="30"/>
      <c r="D22" s="30"/>
      <c r="E22" s="30"/>
      <c r="F22" s="30"/>
      <c r="G22" s="30"/>
      <c r="H22" s="30"/>
      <c r="I22" s="30"/>
      <c r="J22" s="30"/>
      <c r="K22" s="30"/>
      <c r="L22" s="43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1" s="2" customFormat="1" ht="12" customHeight="1">
      <c r="A23" s="30"/>
      <c r="B23" s="31"/>
      <c r="C23" s="30"/>
      <c r="D23" s="24" t="s">
        <v>31</v>
      </c>
      <c r="E23" s="30"/>
      <c r="F23" s="30"/>
      <c r="G23" s="30"/>
      <c r="H23" s="30"/>
      <c r="I23" s="24" t="s">
        <v>23</v>
      </c>
      <c r="J23" s="22" t="str">
        <f>IF('Rekapitulácia stavby'!AN19="","",'Rekapitulácia stavby'!AN19)</f>
        <v/>
      </c>
      <c r="K23" s="30"/>
      <c r="L23" s="43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1" s="2" customFormat="1" ht="18" customHeight="1">
      <c r="A24" s="30"/>
      <c r="B24" s="31"/>
      <c r="C24" s="30"/>
      <c r="D24" s="30"/>
      <c r="E24" s="22" t="str">
        <f>IF('Rekapitulácia stavby'!E20="","",'Rekapitulácia stavby'!E20)</f>
        <v xml:space="preserve"> </v>
      </c>
      <c r="F24" s="30"/>
      <c r="G24" s="30"/>
      <c r="H24" s="30"/>
      <c r="I24" s="24" t="s">
        <v>25</v>
      </c>
      <c r="J24" s="22" t="str">
        <f>IF('Rekapitulácia stavby'!AN20="","",'Rekapitulácia stavby'!AN20)</f>
        <v/>
      </c>
      <c r="K24" s="30"/>
      <c r="L24" s="43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1" s="2" customFormat="1" ht="6.95" customHeight="1">
      <c r="A25" s="30"/>
      <c r="B25" s="31"/>
      <c r="C25" s="30"/>
      <c r="D25" s="30"/>
      <c r="E25" s="30"/>
      <c r="F25" s="30"/>
      <c r="G25" s="30"/>
      <c r="H25" s="30"/>
      <c r="I25" s="30"/>
      <c r="J25" s="30"/>
      <c r="K25" s="30"/>
      <c r="L25" s="43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31" s="2" customFormat="1" ht="12" customHeight="1">
      <c r="A26" s="30"/>
      <c r="B26" s="31"/>
      <c r="C26" s="30"/>
      <c r="D26" s="24" t="s">
        <v>33</v>
      </c>
      <c r="E26" s="30"/>
      <c r="F26" s="30"/>
      <c r="G26" s="30"/>
      <c r="H26" s="30"/>
      <c r="I26" s="30"/>
      <c r="J26" s="30"/>
      <c r="K26" s="30"/>
      <c r="L26" s="43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s="8" customFormat="1" ht="16.5" customHeight="1">
      <c r="A27" s="105"/>
      <c r="B27" s="106"/>
      <c r="C27" s="105"/>
      <c r="D27" s="105"/>
      <c r="E27" s="208" t="s">
        <v>1</v>
      </c>
      <c r="F27" s="208"/>
      <c r="G27" s="208"/>
      <c r="H27" s="208"/>
      <c r="I27" s="105"/>
      <c r="J27" s="105"/>
      <c r="K27" s="105"/>
      <c r="L27" s="107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</row>
    <row r="28" spans="1:31" s="2" customFormat="1" ht="6.95" customHeight="1">
      <c r="A28" s="30"/>
      <c r="B28" s="31"/>
      <c r="C28" s="30"/>
      <c r="D28" s="30"/>
      <c r="E28" s="30"/>
      <c r="F28" s="30"/>
      <c r="G28" s="30"/>
      <c r="H28" s="30"/>
      <c r="I28" s="30"/>
      <c r="J28" s="30"/>
      <c r="K28" s="30"/>
      <c r="L28" s="43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1" s="2" customFormat="1" ht="6.95" customHeight="1">
      <c r="A29" s="30"/>
      <c r="B29" s="31"/>
      <c r="C29" s="30"/>
      <c r="D29" s="67"/>
      <c r="E29" s="67"/>
      <c r="F29" s="67"/>
      <c r="G29" s="67"/>
      <c r="H29" s="67"/>
      <c r="I29" s="67"/>
      <c r="J29" s="67"/>
      <c r="K29" s="67"/>
      <c r="L29" s="43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</row>
    <row r="30" spans="1:31" s="2" customFormat="1" ht="25.35" customHeight="1">
      <c r="A30" s="30"/>
      <c r="B30" s="31"/>
      <c r="C30" s="30"/>
      <c r="D30" s="108" t="s">
        <v>36</v>
      </c>
      <c r="E30" s="30"/>
      <c r="F30" s="30"/>
      <c r="G30" s="30"/>
      <c r="H30" s="30"/>
      <c r="I30" s="30"/>
      <c r="J30" s="72">
        <f>ROUND(J123, 2)</f>
        <v>0</v>
      </c>
      <c r="K30" s="30"/>
      <c r="L30" s="43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1" s="2" customFormat="1" ht="6.95" customHeight="1">
      <c r="A31" s="30"/>
      <c r="B31" s="31"/>
      <c r="C31" s="30"/>
      <c r="D31" s="67"/>
      <c r="E31" s="67"/>
      <c r="F31" s="67"/>
      <c r="G31" s="67"/>
      <c r="H31" s="67"/>
      <c r="I31" s="67"/>
      <c r="J31" s="67"/>
      <c r="K31" s="67"/>
      <c r="L31" s="43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pans="1:31" s="2" customFormat="1" ht="14.45" customHeight="1">
      <c r="A32" s="30"/>
      <c r="B32" s="31"/>
      <c r="C32" s="30"/>
      <c r="D32" s="30"/>
      <c r="E32" s="30"/>
      <c r="F32" s="34" t="s">
        <v>38</v>
      </c>
      <c r="G32" s="30"/>
      <c r="H32" s="30"/>
      <c r="I32" s="34" t="s">
        <v>37</v>
      </c>
      <c r="J32" s="34" t="s">
        <v>39</v>
      </c>
      <c r="K32" s="30"/>
      <c r="L32" s="43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s="2" customFormat="1" ht="14.45" customHeight="1">
      <c r="A33" s="30"/>
      <c r="B33" s="31"/>
      <c r="C33" s="30"/>
      <c r="D33" s="109" t="s">
        <v>40</v>
      </c>
      <c r="E33" s="36" t="s">
        <v>41</v>
      </c>
      <c r="F33" s="110">
        <f>ROUND((SUM(BE123:BE149)),  2)</f>
        <v>0</v>
      </c>
      <c r="G33" s="111"/>
      <c r="H33" s="111"/>
      <c r="I33" s="112">
        <v>0.2</v>
      </c>
      <c r="J33" s="110">
        <f>ROUND(((SUM(BE123:BE149))*I33),  2)</f>
        <v>0</v>
      </c>
      <c r="K33" s="30"/>
      <c r="L33" s="43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s="2" customFormat="1" ht="14.45" customHeight="1">
      <c r="A34" s="30"/>
      <c r="B34" s="31"/>
      <c r="C34" s="30"/>
      <c r="D34" s="30"/>
      <c r="E34" s="36" t="s">
        <v>42</v>
      </c>
      <c r="F34" s="110">
        <f>ROUND((SUM(BF123:BF149)),  2)</f>
        <v>0</v>
      </c>
      <c r="G34" s="111"/>
      <c r="H34" s="111"/>
      <c r="I34" s="112">
        <v>0.2</v>
      </c>
      <c r="J34" s="110">
        <f>ROUND(((SUM(BF123:BF149))*I34),  2)</f>
        <v>0</v>
      </c>
      <c r="K34" s="30"/>
      <c r="L34" s="43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 s="2" customFormat="1" ht="14.45" hidden="1" customHeight="1">
      <c r="A35" s="30"/>
      <c r="B35" s="31"/>
      <c r="C35" s="30"/>
      <c r="D35" s="30"/>
      <c r="E35" s="24" t="s">
        <v>43</v>
      </c>
      <c r="F35" s="113">
        <f>ROUND((SUM(BG123:BG149)),  2)</f>
        <v>0</v>
      </c>
      <c r="G35" s="30"/>
      <c r="H35" s="30"/>
      <c r="I35" s="114">
        <v>0.2</v>
      </c>
      <c r="J35" s="113">
        <f>0</f>
        <v>0</v>
      </c>
      <c r="K35" s="30"/>
      <c r="L35" s="43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s="2" customFormat="1" ht="14.45" hidden="1" customHeight="1">
      <c r="A36" s="30"/>
      <c r="B36" s="31"/>
      <c r="C36" s="30"/>
      <c r="D36" s="30"/>
      <c r="E36" s="24" t="s">
        <v>44</v>
      </c>
      <c r="F36" s="113">
        <f>ROUND((SUM(BH123:BH149)),  2)</f>
        <v>0</v>
      </c>
      <c r="G36" s="30"/>
      <c r="H36" s="30"/>
      <c r="I36" s="114">
        <v>0.2</v>
      </c>
      <c r="J36" s="113">
        <f>0</f>
        <v>0</v>
      </c>
      <c r="K36" s="30"/>
      <c r="L36" s="43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 s="2" customFormat="1" ht="14.45" hidden="1" customHeight="1">
      <c r="A37" s="30"/>
      <c r="B37" s="31"/>
      <c r="C37" s="30"/>
      <c r="D37" s="30"/>
      <c r="E37" s="36" t="s">
        <v>45</v>
      </c>
      <c r="F37" s="110">
        <f>ROUND((SUM(BI123:BI149)),  2)</f>
        <v>0</v>
      </c>
      <c r="G37" s="111"/>
      <c r="H37" s="111"/>
      <c r="I37" s="112">
        <v>0</v>
      </c>
      <c r="J37" s="110">
        <f>0</f>
        <v>0</v>
      </c>
      <c r="K37" s="30"/>
      <c r="L37" s="43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pans="1:31" s="2" customFormat="1" ht="6.95" customHeight="1">
      <c r="A38" s="30"/>
      <c r="B38" s="31"/>
      <c r="C38" s="30"/>
      <c r="D38" s="30"/>
      <c r="E38" s="30"/>
      <c r="F38" s="30"/>
      <c r="G38" s="30"/>
      <c r="H38" s="30"/>
      <c r="I38" s="30"/>
      <c r="J38" s="30"/>
      <c r="K38" s="30"/>
      <c r="L38" s="43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spans="1:31" s="2" customFormat="1" ht="25.35" customHeight="1">
      <c r="A39" s="30"/>
      <c r="B39" s="31"/>
      <c r="C39" s="103"/>
      <c r="D39" s="115" t="s">
        <v>46</v>
      </c>
      <c r="E39" s="61"/>
      <c r="F39" s="61"/>
      <c r="G39" s="116" t="s">
        <v>47</v>
      </c>
      <c r="H39" s="117" t="s">
        <v>48</v>
      </c>
      <c r="I39" s="61"/>
      <c r="J39" s="118">
        <f>SUM(J30:J37)</f>
        <v>0</v>
      </c>
      <c r="K39" s="119"/>
      <c r="L39" s="43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</row>
    <row r="40" spans="1:31" s="2" customFormat="1" ht="14.45" customHeight="1">
      <c r="A40" s="30"/>
      <c r="B40" s="31"/>
      <c r="C40" s="30"/>
      <c r="D40" s="30"/>
      <c r="E40" s="30"/>
      <c r="F40" s="30"/>
      <c r="G40" s="30"/>
      <c r="H40" s="30"/>
      <c r="I40" s="30"/>
      <c r="J40" s="30"/>
      <c r="K40" s="30"/>
      <c r="L40" s="43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3"/>
      <c r="D50" s="44" t="s">
        <v>49</v>
      </c>
      <c r="E50" s="45"/>
      <c r="F50" s="45"/>
      <c r="G50" s="44" t="s">
        <v>50</v>
      </c>
      <c r="H50" s="45"/>
      <c r="I50" s="45"/>
      <c r="J50" s="45"/>
      <c r="K50" s="45"/>
      <c r="L50" s="43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30"/>
      <c r="B61" s="31"/>
      <c r="C61" s="30"/>
      <c r="D61" s="46" t="s">
        <v>51</v>
      </c>
      <c r="E61" s="33"/>
      <c r="F61" s="120" t="s">
        <v>52</v>
      </c>
      <c r="G61" s="46" t="s">
        <v>51</v>
      </c>
      <c r="H61" s="33"/>
      <c r="I61" s="33"/>
      <c r="J61" s="121" t="s">
        <v>52</v>
      </c>
      <c r="K61" s="33"/>
      <c r="L61" s="43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30"/>
      <c r="B65" s="31"/>
      <c r="C65" s="30"/>
      <c r="D65" s="44" t="s">
        <v>53</v>
      </c>
      <c r="E65" s="47"/>
      <c r="F65" s="47"/>
      <c r="G65" s="44" t="s">
        <v>54</v>
      </c>
      <c r="H65" s="47"/>
      <c r="I65" s="47"/>
      <c r="J65" s="47"/>
      <c r="K65" s="47"/>
      <c r="L65" s="43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30"/>
      <c r="B76" s="31"/>
      <c r="C76" s="30"/>
      <c r="D76" s="46" t="s">
        <v>51</v>
      </c>
      <c r="E76" s="33"/>
      <c r="F76" s="120" t="s">
        <v>52</v>
      </c>
      <c r="G76" s="46" t="s">
        <v>51</v>
      </c>
      <c r="H76" s="33"/>
      <c r="I76" s="33"/>
      <c r="J76" s="121" t="s">
        <v>52</v>
      </c>
      <c r="K76" s="33"/>
      <c r="L76" s="43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</row>
    <row r="77" spans="1:31" s="2" customFormat="1" ht="14.45" customHeight="1">
      <c r="A77" s="30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3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</row>
    <row r="81" spans="1:47" s="2" customFormat="1" ht="6.95" customHeight="1">
      <c r="A81" s="30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43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</row>
    <row r="82" spans="1:47" s="2" customFormat="1" ht="24.95" customHeight="1">
      <c r="A82" s="30"/>
      <c r="B82" s="31"/>
      <c r="C82" s="18" t="s">
        <v>103</v>
      </c>
      <c r="D82" s="30"/>
      <c r="E82" s="30"/>
      <c r="F82" s="30"/>
      <c r="G82" s="30"/>
      <c r="H82" s="30"/>
      <c r="I82" s="30"/>
      <c r="J82" s="30"/>
      <c r="K82" s="30"/>
      <c r="L82" s="43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pans="1:47" s="2" customFormat="1" ht="6.95" customHeight="1">
      <c r="A83" s="30"/>
      <c r="B83" s="31"/>
      <c r="C83" s="30"/>
      <c r="D83" s="30"/>
      <c r="E83" s="30"/>
      <c r="F83" s="30"/>
      <c r="G83" s="30"/>
      <c r="H83" s="30"/>
      <c r="I83" s="30"/>
      <c r="J83" s="30"/>
      <c r="K83" s="30"/>
      <c r="L83" s="43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</row>
    <row r="84" spans="1:47" s="2" customFormat="1" ht="12" customHeight="1">
      <c r="A84" s="30"/>
      <c r="B84" s="31"/>
      <c r="C84" s="24" t="s">
        <v>15</v>
      </c>
      <c r="D84" s="30"/>
      <c r="E84" s="30"/>
      <c r="F84" s="30"/>
      <c r="G84" s="30"/>
      <c r="H84" s="30"/>
      <c r="I84" s="30"/>
      <c r="J84" s="30"/>
      <c r="K84" s="30"/>
      <c r="L84" s="43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</row>
    <row r="85" spans="1:47" s="2" customFormat="1" ht="16.5" customHeight="1">
      <c r="A85" s="30"/>
      <c r="B85" s="31"/>
      <c r="C85" s="30"/>
      <c r="D85" s="30"/>
      <c r="E85" s="236" t="str">
        <f>E7</f>
        <v>MURÁNSKA DLHÁ LÚKA - Chodník pozdĺž cesty II/532</v>
      </c>
      <c r="F85" s="237"/>
      <c r="G85" s="237"/>
      <c r="H85" s="237"/>
      <c r="I85" s="30"/>
      <c r="J85" s="30"/>
      <c r="K85" s="30"/>
      <c r="L85" s="43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</row>
    <row r="86" spans="1:47" s="2" customFormat="1" ht="12" customHeight="1">
      <c r="A86" s="30"/>
      <c r="B86" s="31"/>
      <c r="C86" s="24" t="s">
        <v>101</v>
      </c>
      <c r="D86" s="30"/>
      <c r="E86" s="30"/>
      <c r="F86" s="30"/>
      <c r="G86" s="30"/>
      <c r="H86" s="30"/>
      <c r="I86" s="30"/>
      <c r="J86" s="30"/>
      <c r="K86" s="30"/>
      <c r="L86" s="43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</row>
    <row r="87" spans="1:47" s="2" customFormat="1" ht="16.5" customHeight="1">
      <c r="A87" s="30"/>
      <c r="B87" s="31"/>
      <c r="C87" s="30"/>
      <c r="D87" s="30"/>
      <c r="E87" s="226" t="str">
        <f>E9</f>
        <v>3 - Lávka</v>
      </c>
      <c r="F87" s="235"/>
      <c r="G87" s="235"/>
      <c r="H87" s="235"/>
      <c r="I87" s="30"/>
      <c r="J87" s="30"/>
      <c r="K87" s="30"/>
      <c r="L87" s="43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</row>
    <row r="88" spans="1:47" s="2" customFormat="1" ht="6.95" customHeight="1">
      <c r="A88" s="30"/>
      <c r="B88" s="31"/>
      <c r="C88" s="30"/>
      <c r="D88" s="30"/>
      <c r="E88" s="30"/>
      <c r="F88" s="30"/>
      <c r="G88" s="30"/>
      <c r="H88" s="30"/>
      <c r="I88" s="30"/>
      <c r="J88" s="30"/>
      <c r="K88" s="30"/>
      <c r="L88" s="43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</row>
    <row r="89" spans="1:47" s="2" customFormat="1" ht="12" customHeight="1">
      <c r="A89" s="30"/>
      <c r="B89" s="31"/>
      <c r="C89" s="24" t="s">
        <v>19</v>
      </c>
      <c r="D89" s="30"/>
      <c r="E89" s="30"/>
      <c r="F89" s="22" t="str">
        <f>F12</f>
        <v>k.ú. Muránska Dlhá Lúka</v>
      </c>
      <c r="G89" s="30"/>
      <c r="H89" s="30"/>
      <c r="I89" s="24" t="s">
        <v>21</v>
      </c>
      <c r="J89" s="56" t="str">
        <f>IF(J12="","",J12)</f>
        <v/>
      </c>
      <c r="K89" s="30"/>
      <c r="L89" s="43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</row>
    <row r="90" spans="1:47" s="2" customFormat="1" ht="6.95" customHeight="1">
      <c r="A90" s="30"/>
      <c r="B90" s="31"/>
      <c r="C90" s="30"/>
      <c r="D90" s="30"/>
      <c r="E90" s="30"/>
      <c r="F90" s="30"/>
      <c r="G90" s="30"/>
      <c r="H90" s="30"/>
      <c r="I90" s="30"/>
      <c r="J90" s="30"/>
      <c r="K90" s="30"/>
      <c r="L90" s="43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</row>
    <row r="91" spans="1:47" s="2" customFormat="1" ht="15.2" customHeight="1">
      <c r="A91" s="30"/>
      <c r="B91" s="31"/>
      <c r="C91" s="24" t="s">
        <v>22</v>
      </c>
      <c r="D91" s="30"/>
      <c r="E91" s="30"/>
      <c r="F91" s="22" t="str">
        <f>E15</f>
        <v>Obec Muránska Dlhá Lúka</v>
      </c>
      <c r="G91" s="30"/>
      <c r="H91" s="30"/>
      <c r="I91" s="24" t="s">
        <v>28</v>
      </c>
      <c r="J91" s="27" t="str">
        <f>E21</f>
        <v>Ing. Vladimír Rojík</v>
      </c>
      <c r="K91" s="30"/>
      <c r="L91" s="43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</row>
    <row r="92" spans="1:47" s="2" customFormat="1" ht="15.2" customHeight="1">
      <c r="A92" s="30"/>
      <c r="B92" s="31"/>
      <c r="C92" s="24" t="s">
        <v>26</v>
      </c>
      <c r="D92" s="30"/>
      <c r="E92" s="30"/>
      <c r="F92" s="22" t="str">
        <f>IF(E18="","",E18)</f>
        <v>Vyplň údaj</v>
      </c>
      <c r="G92" s="30"/>
      <c r="H92" s="30"/>
      <c r="I92" s="24" t="s">
        <v>31</v>
      </c>
      <c r="J92" s="27" t="str">
        <f>E24</f>
        <v xml:space="preserve"> </v>
      </c>
      <c r="K92" s="30"/>
      <c r="L92" s="43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</row>
    <row r="93" spans="1:47" s="2" customFormat="1" ht="10.35" customHeight="1">
      <c r="A93" s="30"/>
      <c r="B93" s="31"/>
      <c r="C93" s="30"/>
      <c r="D93" s="30"/>
      <c r="E93" s="30"/>
      <c r="F93" s="30"/>
      <c r="G93" s="30"/>
      <c r="H93" s="30"/>
      <c r="I93" s="30"/>
      <c r="J93" s="30"/>
      <c r="K93" s="30"/>
      <c r="L93" s="43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</row>
    <row r="94" spans="1:47" s="2" customFormat="1" ht="29.25" customHeight="1">
      <c r="A94" s="30"/>
      <c r="B94" s="31"/>
      <c r="C94" s="122" t="s">
        <v>104</v>
      </c>
      <c r="D94" s="103"/>
      <c r="E94" s="103"/>
      <c r="F94" s="103"/>
      <c r="G94" s="103"/>
      <c r="H94" s="103"/>
      <c r="I94" s="103"/>
      <c r="J94" s="123" t="s">
        <v>105</v>
      </c>
      <c r="K94" s="103"/>
      <c r="L94" s="43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</row>
    <row r="95" spans="1:47" s="2" customFormat="1" ht="10.35" customHeight="1">
      <c r="A95" s="30"/>
      <c r="B95" s="31"/>
      <c r="C95" s="30"/>
      <c r="D95" s="30"/>
      <c r="E95" s="30"/>
      <c r="F95" s="30"/>
      <c r="G95" s="30"/>
      <c r="H95" s="30"/>
      <c r="I95" s="30"/>
      <c r="J95" s="30"/>
      <c r="K95" s="30"/>
      <c r="L95" s="43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</row>
    <row r="96" spans="1:47" s="2" customFormat="1" ht="22.9" customHeight="1">
      <c r="A96" s="30"/>
      <c r="B96" s="31"/>
      <c r="C96" s="124" t="s">
        <v>106</v>
      </c>
      <c r="D96" s="30"/>
      <c r="E96" s="30"/>
      <c r="F96" s="30"/>
      <c r="G96" s="30"/>
      <c r="H96" s="30"/>
      <c r="I96" s="30"/>
      <c r="J96" s="72">
        <f>J123</f>
        <v>0</v>
      </c>
      <c r="K96" s="30"/>
      <c r="L96" s="43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U96" s="14" t="s">
        <v>107</v>
      </c>
    </row>
    <row r="97" spans="1:31" s="9" customFormat="1" ht="24.95" customHeight="1">
      <c r="B97" s="125"/>
      <c r="D97" s="126" t="s">
        <v>108</v>
      </c>
      <c r="E97" s="127"/>
      <c r="F97" s="127"/>
      <c r="G97" s="127"/>
      <c r="H97" s="127"/>
      <c r="I97" s="127"/>
      <c r="J97" s="128">
        <f>J124</f>
        <v>0</v>
      </c>
      <c r="L97" s="125"/>
    </row>
    <row r="98" spans="1:31" s="10" customFormat="1" ht="19.899999999999999" customHeight="1">
      <c r="B98" s="129"/>
      <c r="D98" s="130" t="s">
        <v>109</v>
      </c>
      <c r="E98" s="131"/>
      <c r="F98" s="131"/>
      <c r="G98" s="131"/>
      <c r="H98" s="131"/>
      <c r="I98" s="131"/>
      <c r="J98" s="132">
        <f>J125</f>
        <v>0</v>
      </c>
      <c r="L98" s="129"/>
    </row>
    <row r="99" spans="1:31" s="10" customFormat="1" ht="19.899999999999999" customHeight="1">
      <c r="B99" s="129"/>
      <c r="D99" s="130" t="s">
        <v>329</v>
      </c>
      <c r="E99" s="131"/>
      <c r="F99" s="131"/>
      <c r="G99" s="131"/>
      <c r="H99" s="131"/>
      <c r="I99" s="131"/>
      <c r="J99" s="132">
        <f>J131</f>
        <v>0</v>
      </c>
      <c r="L99" s="129"/>
    </row>
    <row r="100" spans="1:31" s="9" customFormat="1" ht="24.95" customHeight="1">
      <c r="B100" s="125"/>
      <c r="D100" s="126" t="s">
        <v>423</v>
      </c>
      <c r="E100" s="127"/>
      <c r="F100" s="127"/>
      <c r="G100" s="127"/>
      <c r="H100" s="127"/>
      <c r="I100" s="127"/>
      <c r="J100" s="128">
        <f>J134</f>
        <v>0</v>
      </c>
      <c r="L100" s="125"/>
    </row>
    <row r="101" spans="1:31" s="10" customFormat="1" ht="19.899999999999999" customHeight="1">
      <c r="B101" s="129"/>
      <c r="D101" s="130" t="s">
        <v>424</v>
      </c>
      <c r="E101" s="131"/>
      <c r="F101" s="131"/>
      <c r="G101" s="131"/>
      <c r="H101" s="131"/>
      <c r="I101" s="131"/>
      <c r="J101" s="132">
        <f>J135</f>
        <v>0</v>
      </c>
      <c r="L101" s="129"/>
    </row>
    <row r="102" spans="1:31" s="10" customFormat="1" ht="19.899999999999999" customHeight="1">
      <c r="B102" s="129"/>
      <c r="D102" s="130" t="s">
        <v>425</v>
      </c>
      <c r="E102" s="131"/>
      <c r="F102" s="131"/>
      <c r="G102" s="131"/>
      <c r="H102" s="131"/>
      <c r="I102" s="131"/>
      <c r="J102" s="132">
        <f>J138</f>
        <v>0</v>
      </c>
      <c r="L102" s="129"/>
    </row>
    <row r="103" spans="1:31" s="10" customFormat="1" ht="19.899999999999999" customHeight="1">
      <c r="B103" s="129"/>
      <c r="D103" s="130" t="s">
        <v>426</v>
      </c>
      <c r="E103" s="131"/>
      <c r="F103" s="131"/>
      <c r="G103" s="131"/>
      <c r="H103" s="131"/>
      <c r="I103" s="131"/>
      <c r="J103" s="132">
        <f>J147</f>
        <v>0</v>
      </c>
      <c r="L103" s="129"/>
    </row>
    <row r="104" spans="1:31" s="2" customFormat="1" ht="21.75" customHeight="1">
      <c r="A104" s="30"/>
      <c r="B104" s="31"/>
      <c r="C104" s="30"/>
      <c r="D104" s="30"/>
      <c r="E104" s="30"/>
      <c r="F104" s="30"/>
      <c r="G104" s="30"/>
      <c r="H104" s="30"/>
      <c r="I104" s="30"/>
      <c r="J104" s="30"/>
      <c r="K104" s="30"/>
      <c r="L104" s="43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</row>
    <row r="105" spans="1:31" s="2" customFormat="1" ht="6.95" customHeight="1">
      <c r="A105" s="30"/>
      <c r="B105" s="48"/>
      <c r="C105" s="49"/>
      <c r="D105" s="49"/>
      <c r="E105" s="49"/>
      <c r="F105" s="49"/>
      <c r="G105" s="49"/>
      <c r="H105" s="49"/>
      <c r="I105" s="49"/>
      <c r="J105" s="49"/>
      <c r="K105" s="49"/>
      <c r="L105" s="43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</row>
    <row r="109" spans="1:31" s="2" customFormat="1" ht="6.95" customHeight="1">
      <c r="A109" s="30"/>
      <c r="B109" s="50"/>
      <c r="C109" s="51"/>
      <c r="D109" s="51"/>
      <c r="E109" s="51"/>
      <c r="F109" s="51"/>
      <c r="G109" s="51"/>
      <c r="H109" s="51"/>
      <c r="I109" s="51"/>
      <c r="J109" s="51"/>
      <c r="K109" s="51"/>
      <c r="L109" s="43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</row>
    <row r="110" spans="1:31" s="2" customFormat="1" ht="24.95" customHeight="1">
      <c r="A110" s="30"/>
      <c r="B110" s="31"/>
      <c r="C110" s="18" t="s">
        <v>114</v>
      </c>
      <c r="D110" s="30"/>
      <c r="E110" s="30"/>
      <c r="F110" s="30"/>
      <c r="G110" s="30"/>
      <c r="H110" s="30"/>
      <c r="I110" s="30"/>
      <c r="J110" s="30"/>
      <c r="K110" s="30"/>
      <c r="L110" s="43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</row>
    <row r="111" spans="1:31" s="2" customFormat="1" ht="6.95" customHeight="1">
      <c r="A111" s="30"/>
      <c r="B111" s="31"/>
      <c r="C111" s="30"/>
      <c r="D111" s="30"/>
      <c r="E111" s="30"/>
      <c r="F111" s="30"/>
      <c r="G111" s="30"/>
      <c r="H111" s="30"/>
      <c r="I111" s="30"/>
      <c r="J111" s="30"/>
      <c r="K111" s="30"/>
      <c r="L111" s="43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</row>
    <row r="112" spans="1:31" s="2" customFormat="1" ht="12" customHeight="1">
      <c r="A112" s="30"/>
      <c r="B112" s="31"/>
      <c r="C112" s="24" t="s">
        <v>15</v>
      </c>
      <c r="D112" s="30"/>
      <c r="E112" s="30"/>
      <c r="F112" s="30"/>
      <c r="G112" s="30"/>
      <c r="H112" s="30"/>
      <c r="I112" s="30"/>
      <c r="J112" s="30"/>
      <c r="K112" s="30"/>
      <c r="L112" s="43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</row>
    <row r="113" spans="1:65" s="2" customFormat="1" ht="16.5" customHeight="1">
      <c r="A113" s="30"/>
      <c r="B113" s="31"/>
      <c r="C113" s="30"/>
      <c r="D113" s="30"/>
      <c r="E113" s="236" t="str">
        <f>E7</f>
        <v>MURÁNSKA DLHÁ LÚKA - Chodník pozdĺž cesty II/532</v>
      </c>
      <c r="F113" s="237"/>
      <c r="G113" s="237"/>
      <c r="H113" s="237"/>
      <c r="I113" s="30"/>
      <c r="J113" s="30"/>
      <c r="K113" s="30"/>
      <c r="L113" s="43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</row>
    <row r="114" spans="1:65" s="2" customFormat="1" ht="12" customHeight="1">
      <c r="A114" s="30"/>
      <c r="B114" s="31"/>
      <c r="C114" s="24" t="s">
        <v>101</v>
      </c>
      <c r="D114" s="30"/>
      <c r="E114" s="30"/>
      <c r="F114" s="30"/>
      <c r="G114" s="30"/>
      <c r="H114" s="30"/>
      <c r="I114" s="30"/>
      <c r="J114" s="30"/>
      <c r="K114" s="30"/>
      <c r="L114" s="43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</row>
    <row r="115" spans="1:65" s="2" customFormat="1" ht="16.5" customHeight="1">
      <c r="A115" s="30"/>
      <c r="B115" s="31"/>
      <c r="C115" s="30"/>
      <c r="D115" s="30"/>
      <c r="E115" s="226" t="str">
        <f>E9</f>
        <v>3 - Lávka</v>
      </c>
      <c r="F115" s="235"/>
      <c r="G115" s="235"/>
      <c r="H115" s="235"/>
      <c r="I115" s="30"/>
      <c r="J115" s="30"/>
      <c r="K115" s="30"/>
      <c r="L115" s="43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</row>
    <row r="116" spans="1:65" s="2" customFormat="1" ht="6.95" customHeight="1">
      <c r="A116" s="30"/>
      <c r="B116" s="31"/>
      <c r="C116" s="30"/>
      <c r="D116" s="30"/>
      <c r="E116" s="30"/>
      <c r="F116" s="30"/>
      <c r="G116" s="30"/>
      <c r="H116" s="30"/>
      <c r="I116" s="30"/>
      <c r="J116" s="30"/>
      <c r="K116" s="30"/>
      <c r="L116" s="43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</row>
    <row r="117" spans="1:65" s="2" customFormat="1" ht="12" customHeight="1">
      <c r="A117" s="30"/>
      <c r="B117" s="31"/>
      <c r="C117" s="24" t="s">
        <v>19</v>
      </c>
      <c r="D117" s="30"/>
      <c r="E117" s="30"/>
      <c r="F117" s="22" t="str">
        <f>F12</f>
        <v>k.ú. Muránska Dlhá Lúka</v>
      </c>
      <c r="G117" s="30"/>
      <c r="H117" s="30"/>
      <c r="I117" s="24" t="s">
        <v>21</v>
      </c>
      <c r="J117" s="56" t="str">
        <f>IF(J12="","",J12)</f>
        <v/>
      </c>
      <c r="K117" s="30"/>
      <c r="L117" s="43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</row>
    <row r="118" spans="1:65" s="2" customFormat="1" ht="6.95" customHeight="1">
      <c r="A118" s="30"/>
      <c r="B118" s="31"/>
      <c r="C118" s="30"/>
      <c r="D118" s="30"/>
      <c r="E118" s="30"/>
      <c r="F118" s="30"/>
      <c r="G118" s="30"/>
      <c r="H118" s="30"/>
      <c r="I118" s="30"/>
      <c r="J118" s="30"/>
      <c r="K118" s="30"/>
      <c r="L118" s="43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</row>
    <row r="119" spans="1:65" s="2" customFormat="1" ht="15.2" customHeight="1">
      <c r="A119" s="30"/>
      <c r="B119" s="31"/>
      <c r="C119" s="24" t="s">
        <v>22</v>
      </c>
      <c r="D119" s="30"/>
      <c r="E119" s="30"/>
      <c r="F119" s="22" t="str">
        <f>E15</f>
        <v>Obec Muránska Dlhá Lúka</v>
      </c>
      <c r="G119" s="30"/>
      <c r="H119" s="30"/>
      <c r="I119" s="24" t="s">
        <v>28</v>
      </c>
      <c r="J119" s="27" t="str">
        <f>E21</f>
        <v>Ing. Vladimír Rojík</v>
      </c>
      <c r="K119" s="30"/>
      <c r="L119" s="43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</row>
    <row r="120" spans="1:65" s="2" customFormat="1" ht="15.2" customHeight="1">
      <c r="A120" s="30"/>
      <c r="B120" s="31"/>
      <c r="C120" s="24" t="s">
        <v>26</v>
      </c>
      <c r="D120" s="30"/>
      <c r="E120" s="30"/>
      <c r="F120" s="22" t="str">
        <f>IF(E18="","",E18)</f>
        <v>Vyplň údaj</v>
      </c>
      <c r="G120" s="30"/>
      <c r="H120" s="30"/>
      <c r="I120" s="24" t="s">
        <v>31</v>
      </c>
      <c r="J120" s="27" t="str">
        <f>E24</f>
        <v xml:space="preserve"> </v>
      </c>
      <c r="K120" s="30"/>
      <c r="L120" s="43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</row>
    <row r="121" spans="1:65" s="2" customFormat="1" ht="10.35" customHeight="1">
      <c r="A121" s="30"/>
      <c r="B121" s="31"/>
      <c r="C121" s="30"/>
      <c r="D121" s="30"/>
      <c r="E121" s="30"/>
      <c r="F121" s="30"/>
      <c r="G121" s="30"/>
      <c r="H121" s="30"/>
      <c r="I121" s="30"/>
      <c r="J121" s="30"/>
      <c r="K121" s="30"/>
      <c r="L121" s="43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</row>
    <row r="122" spans="1:65" s="11" customFormat="1" ht="29.25" customHeight="1">
      <c r="A122" s="133"/>
      <c r="B122" s="134"/>
      <c r="C122" s="135" t="s">
        <v>115</v>
      </c>
      <c r="D122" s="136" t="s">
        <v>61</v>
      </c>
      <c r="E122" s="136" t="s">
        <v>57</v>
      </c>
      <c r="F122" s="136" t="s">
        <v>58</v>
      </c>
      <c r="G122" s="136" t="s">
        <v>116</v>
      </c>
      <c r="H122" s="136" t="s">
        <v>117</v>
      </c>
      <c r="I122" s="136" t="s">
        <v>118</v>
      </c>
      <c r="J122" s="137" t="s">
        <v>105</v>
      </c>
      <c r="K122" s="138" t="s">
        <v>119</v>
      </c>
      <c r="L122" s="139"/>
      <c r="M122" s="63" t="s">
        <v>1</v>
      </c>
      <c r="N122" s="64" t="s">
        <v>40</v>
      </c>
      <c r="O122" s="64" t="s">
        <v>120</v>
      </c>
      <c r="P122" s="64" t="s">
        <v>121</v>
      </c>
      <c r="Q122" s="64" t="s">
        <v>122</v>
      </c>
      <c r="R122" s="64" t="s">
        <v>123</v>
      </c>
      <c r="S122" s="64" t="s">
        <v>124</v>
      </c>
      <c r="T122" s="65" t="s">
        <v>125</v>
      </c>
      <c r="U122" s="133"/>
      <c r="V122" s="133"/>
      <c r="W122" s="133"/>
      <c r="X122" s="133"/>
      <c r="Y122" s="133"/>
      <c r="Z122" s="133"/>
      <c r="AA122" s="133"/>
      <c r="AB122" s="133"/>
      <c r="AC122" s="133"/>
      <c r="AD122" s="133"/>
      <c r="AE122" s="133"/>
    </row>
    <row r="123" spans="1:65" s="2" customFormat="1" ht="22.9" customHeight="1">
      <c r="A123" s="30"/>
      <c r="B123" s="31"/>
      <c r="C123" s="70" t="s">
        <v>106</v>
      </c>
      <c r="D123" s="30"/>
      <c r="E123" s="30"/>
      <c r="F123" s="30"/>
      <c r="G123" s="30"/>
      <c r="H123" s="30"/>
      <c r="I123" s="30"/>
      <c r="J123" s="140">
        <f>BK123</f>
        <v>0</v>
      </c>
      <c r="K123" s="30"/>
      <c r="L123" s="31"/>
      <c r="M123" s="66"/>
      <c r="N123" s="57"/>
      <c r="O123" s="67"/>
      <c r="P123" s="141">
        <f>P124+P134</f>
        <v>0</v>
      </c>
      <c r="Q123" s="67"/>
      <c r="R123" s="141">
        <f>R124+R134</f>
        <v>4.0964327399999991</v>
      </c>
      <c r="S123" s="67"/>
      <c r="T123" s="142">
        <f>T124+T134</f>
        <v>0</v>
      </c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T123" s="14" t="s">
        <v>75</v>
      </c>
      <c r="AU123" s="14" t="s">
        <v>107</v>
      </c>
      <c r="BK123" s="143">
        <f>BK124+BK134</f>
        <v>0</v>
      </c>
    </row>
    <row r="124" spans="1:65" s="12" customFormat="1" ht="25.9" customHeight="1">
      <c r="B124" s="144"/>
      <c r="D124" s="145" t="s">
        <v>75</v>
      </c>
      <c r="E124" s="146" t="s">
        <v>126</v>
      </c>
      <c r="F124" s="146" t="s">
        <v>127</v>
      </c>
      <c r="I124" s="147"/>
      <c r="J124" s="148">
        <f>BK124</f>
        <v>0</v>
      </c>
      <c r="L124" s="144"/>
      <c r="M124" s="149"/>
      <c r="N124" s="150"/>
      <c r="O124" s="150"/>
      <c r="P124" s="151">
        <f>P125+P131</f>
        <v>0</v>
      </c>
      <c r="Q124" s="150"/>
      <c r="R124" s="151">
        <f>R125+R131</f>
        <v>3.3632159999999995</v>
      </c>
      <c r="S124" s="150"/>
      <c r="T124" s="152">
        <f>T125+T131</f>
        <v>0</v>
      </c>
      <c r="AR124" s="145" t="s">
        <v>81</v>
      </c>
      <c r="AT124" s="153" t="s">
        <v>75</v>
      </c>
      <c r="AU124" s="153" t="s">
        <v>76</v>
      </c>
      <c r="AY124" s="145" t="s">
        <v>128</v>
      </c>
      <c r="BK124" s="154">
        <f>BK125+BK131</f>
        <v>0</v>
      </c>
    </row>
    <row r="125" spans="1:65" s="12" customFormat="1" ht="22.9" customHeight="1">
      <c r="B125" s="144"/>
      <c r="D125" s="145" t="s">
        <v>75</v>
      </c>
      <c r="E125" s="155" t="s">
        <v>81</v>
      </c>
      <c r="F125" s="155" t="s">
        <v>129</v>
      </c>
      <c r="I125" s="147"/>
      <c r="J125" s="156">
        <f>BK125</f>
        <v>0</v>
      </c>
      <c r="L125" s="144"/>
      <c r="M125" s="149"/>
      <c r="N125" s="150"/>
      <c r="O125" s="150"/>
      <c r="P125" s="151">
        <f>SUM(P126:P130)</f>
        <v>0</v>
      </c>
      <c r="Q125" s="150"/>
      <c r="R125" s="151">
        <f>SUM(R126:R130)</f>
        <v>0</v>
      </c>
      <c r="S125" s="150"/>
      <c r="T125" s="152">
        <f>SUM(T126:T130)</f>
        <v>0</v>
      </c>
      <c r="AR125" s="145" t="s">
        <v>81</v>
      </c>
      <c r="AT125" s="153" t="s">
        <v>75</v>
      </c>
      <c r="AU125" s="153" t="s">
        <v>81</v>
      </c>
      <c r="AY125" s="145" t="s">
        <v>128</v>
      </c>
      <c r="BK125" s="154">
        <f>SUM(BK126:BK130)</f>
        <v>0</v>
      </c>
    </row>
    <row r="126" spans="1:65" s="2" customFormat="1" ht="21.75" customHeight="1">
      <c r="A126" s="30"/>
      <c r="B126" s="157"/>
      <c r="C126" s="158" t="s">
        <v>81</v>
      </c>
      <c r="D126" s="158" t="s">
        <v>130</v>
      </c>
      <c r="E126" s="159" t="s">
        <v>427</v>
      </c>
      <c r="F126" s="160" t="s">
        <v>428</v>
      </c>
      <c r="G126" s="161" t="s">
        <v>141</v>
      </c>
      <c r="H126" s="162">
        <v>1.52</v>
      </c>
      <c r="I126" s="163"/>
      <c r="J126" s="164">
        <f>ROUND(I126*H126,2)</f>
        <v>0</v>
      </c>
      <c r="K126" s="165"/>
      <c r="L126" s="31"/>
      <c r="M126" s="166" t="s">
        <v>1</v>
      </c>
      <c r="N126" s="167" t="s">
        <v>42</v>
      </c>
      <c r="O126" s="59"/>
      <c r="P126" s="168">
        <f>O126*H126</f>
        <v>0</v>
      </c>
      <c r="Q126" s="168">
        <v>0</v>
      </c>
      <c r="R126" s="168">
        <f>Q126*H126</f>
        <v>0</v>
      </c>
      <c r="S126" s="168">
        <v>0</v>
      </c>
      <c r="T126" s="169">
        <f>S126*H126</f>
        <v>0</v>
      </c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R126" s="170" t="s">
        <v>134</v>
      </c>
      <c r="AT126" s="170" t="s">
        <v>130</v>
      </c>
      <c r="AU126" s="170" t="s">
        <v>85</v>
      </c>
      <c r="AY126" s="14" t="s">
        <v>128</v>
      </c>
      <c r="BE126" s="98">
        <f>IF(N126="základná",J126,0)</f>
        <v>0</v>
      </c>
      <c r="BF126" s="98">
        <f>IF(N126="znížená",J126,0)</f>
        <v>0</v>
      </c>
      <c r="BG126" s="98">
        <f>IF(N126="zákl. prenesená",J126,0)</f>
        <v>0</v>
      </c>
      <c r="BH126" s="98">
        <f>IF(N126="zníž. prenesená",J126,0)</f>
        <v>0</v>
      </c>
      <c r="BI126" s="98">
        <f>IF(N126="nulová",J126,0)</f>
        <v>0</v>
      </c>
      <c r="BJ126" s="14" t="s">
        <v>85</v>
      </c>
      <c r="BK126" s="98">
        <f>ROUND(I126*H126,2)</f>
        <v>0</v>
      </c>
      <c r="BL126" s="14" t="s">
        <v>134</v>
      </c>
      <c r="BM126" s="170" t="s">
        <v>429</v>
      </c>
    </row>
    <row r="127" spans="1:65" s="2" customFormat="1" ht="37.9" customHeight="1">
      <c r="A127" s="30"/>
      <c r="B127" s="157"/>
      <c r="C127" s="158" t="s">
        <v>85</v>
      </c>
      <c r="D127" s="158" t="s">
        <v>130</v>
      </c>
      <c r="E127" s="159" t="s">
        <v>430</v>
      </c>
      <c r="F127" s="160" t="s">
        <v>431</v>
      </c>
      <c r="G127" s="161" t="s">
        <v>141</v>
      </c>
      <c r="H127" s="162">
        <v>0.45600000000000002</v>
      </c>
      <c r="I127" s="163"/>
      <c r="J127" s="164">
        <f>ROUND(I127*H127,2)</f>
        <v>0</v>
      </c>
      <c r="K127" s="165"/>
      <c r="L127" s="31"/>
      <c r="M127" s="166" t="s">
        <v>1</v>
      </c>
      <c r="N127" s="167" t="s">
        <v>42</v>
      </c>
      <c r="O127" s="59"/>
      <c r="P127" s="168">
        <f>O127*H127</f>
        <v>0</v>
      </c>
      <c r="Q127" s="168">
        <v>0</v>
      </c>
      <c r="R127" s="168">
        <f>Q127*H127</f>
        <v>0</v>
      </c>
      <c r="S127" s="168">
        <v>0</v>
      </c>
      <c r="T127" s="169">
        <f>S127*H127</f>
        <v>0</v>
      </c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R127" s="170" t="s">
        <v>134</v>
      </c>
      <c r="AT127" s="170" t="s">
        <v>130</v>
      </c>
      <c r="AU127" s="170" t="s">
        <v>85</v>
      </c>
      <c r="AY127" s="14" t="s">
        <v>128</v>
      </c>
      <c r="BE127" s="98">
        <f>IF(N127="základná",J127,0)</f>
        <v>0</v>
      </c>
      <c r="BF127" s="98">
        <f>IF(N127="znížená",J127,0)</f>
        <v>0</v>
      </c>
      <c r="BG127" s="98">
        <f>IF(N127="zákl. prenesená",J127,0)</f>
        <v>0</v>
      </c>
      <c r="BH127" s="98">
        <f>IF(N127="zníž. prenesená",J127,0)</f>
        <v>0</v>
      </c>
      <c r="BI127" s="98">
        <f>IF(N127="nulová",J127,0)</f>
        <v>0</v>
      </c>
      <c r="BJ127" s="14" t="s">
        <v>85</v>
      </c>
      <c r="BK127" s="98">
        <f>ROUND(I127*H127,2)</f>
        <v>0</v>
      </c>
      <c r="BL127" s="14" t="s">
        <v>134</v>
      </c>
      <c r="BM127" s="170" t="s">
        <v>432</v>
      </c>
    </row>
    <row r="128" spans="1:65" s="2" customFormat="1" ht="33" customHeight="1">
      <c r="A128" s="30"/>
      <c r="B128" s="157"/>
      <c r="C128" s="158" t="s">
        <v>88</v>
      </c>
      <c r="D128" s="158" t="s">
        <v>130</v>
      </c>
      <c r="E128" s="159" t="s">
        <v>433</v>
      </c>
      <c r="F128" s="160" t="s">
        <v>434</v>
      </c>
      <c r="G128" s="161" t="s">
        <v>141</v>
      </c>
      <c r="H128" s="162">
        <v>1.52</v>
      </c>
      <c r="I128" s="163"/>
      <c r="J128" s="164">
        <f>ROUND(I128*H128,2)</f>
        <v>0</v>
      </c>
      <c r="K128" s="165"/>
      <c r="L128" s="31"/>
      <c r="M128" s="166" t="s">
        <v>1</v>
      </c>
      <c r="N128" s="167" t="s">
        <v>42</v>
      </c>
      <c r="O128" s="59"/>
      <c r="P128" s="168">
        <f>O128*H128</f>
        <v>0</v>
      </c>
      <c r="Q128" s="168">
        <v>0</v>
      </c>
      <c r="R128" s="168">
        <f>Q128*H128</f>
        <v>0</v>
      </c>
      <c r="S128" s="168">
        <v>0</v>
      </c>
      <c r="T128" s="169">
        <f>S128*H128</f>
        <v>0</v>
      </c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R128" s="170" t="s">
        <v>134</v>
      </c>
      <c r="AT128" s="170" t="s">
        <v>130</v>
      </c>
      <c r="AU128" s="170" t="s">
        <v>85</v>
      </c>
      <c r="AY128" s="14" t="s">
        <v>128</v>
      </c>
      <c r="BE128" s="98">
        <f>IF(N128="základná",J128,0)</f>
        <v>0</v>
      </c>
      <c r="BF128" s="98">
        <f>IF(N128="znížená",J128,0)</f>
        <v>0</v>
      </c>
      <c r="BG128" s="98">
        <f>IF(N128="zákl. prenesená",J128,0)</f>
        <v>0</v>
      </c>
      <c r="BH128" s="98">
        <f>IF(N128="zníž. prenesená",J128,0)</f>
        <v>0</v>
      </c>
      <c r="BI128" s="98">
        <f>IF(N128="nulová",J128,0)</f>
        <v>0</v>
      </c>
      <c r="BJ128" s="14" t="s">
        <v>85</v>
      </c>
      <c r="BK128" s="98">
        <f>ROUND(I128*H128,2)</f>
        <v>0</v>
      </c>
      <c r="BL128" s="14" t="s">
        <v>134</v>
      </c>
      <c r="BM128" s="170" t="s">
        <v>435</v>
      </c>
    </row>
    <row r="129" spans="1:65" s="2" customFormat="1" ht="16.5" customHeight="1">
      <c r="A129" s="30"/>
      <c r="B129" s="157"/>
      <c r="C129" s="158" t="s">
        <v>134</v>
      </c>
      <c r="D129" s="158" t="s">
        <v>130</v>
      </c>
      <c r="E129" s="159" t="s">
        <v>436</v>
      </c>
      <c r="F129" s="160" t="s">
        <v>437</v>
      </c>
      <c r="G129" s="161" t="s">
        <v>141</v>
      </c>
      <c r="H129" s="162">
        <v>1.52</v>
      </c>
      <c r="I129" s="163"/>
      <c r="J129" s="164">
        <f>ROUND(I129*H129,2)</f>
        <v>0</v>
      </c>
      <c r="K129" s="165"/>
      <c r="L129" s="31"/>
      <c r="M129" s="166" t="s">
        <v>1</v>
      </c>
      <c r="N129" s="167" t="s">
        <v>42</v>
      </c>
      <c r="O129" s="59"/>
      <c r="P129" s="168">
        <f>O129*H129</f>
        <v>0</v>
      </c>
      <c r="Q129" s="168">
        <v>0</v>
      </c>
      <c r="R129" s="168">
        <f>Q129*H129</f>
        <v>0</v>
      </c>
      <c r="S129" s="168">
        <v>0</v>
      </c>
      <c r="T129" s="169">
        <f>S129*H129</f>
        <v>0</v>
      </c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R129" s="170" t="s">
        <v>134</v>
      </c>
      <c r="AT129" s="170" t="s">
        <v>130</v>
      </c>
      <c r="AU129" s="170" t="s">
        <v>85</v>
      </c>
      <c r="AY129" s="14" t="s">
        <v>128</v>
      </c>
      <c r="BE129" s="98">
        <f>IF(N129="základná",J129,0)</f>
        <v>0</v>
      </c>
      <c r="BF129" s="98">
        <f>IF(N129="znížená",J129,0)</f>
        <v>0</v>
      </c>
      <c r="BG129" s="98">
        <f>IF(N129="zákl. prenesená",J129,0)</f>
        <v>0</v>
      </c>
      <c r="BH129" s="98">
        <f>IF(N129="zníž. prenesená",J129,0)</f>
        <v>0</v>
      </c>
      <c r="BI129" s="98">
        <f>IF(N129="nulová",J129,0)</f>
        <v>0</v>
      </c>
      <c r="BJ129" s="14" t="s">
        <v>85</v>
      </c>
      <c r="BK129" s="98">
        <f>ROUND(I129*H129,2)</f>
        <v>0</v>
      </c>
      <c r="BL129" s="14" t="s">
        <v>134</v>
      </c>
      <c r="BM129" s="170" t="s">
        <v>438</v>
      </c>
    </row>
    <row r="130" spans="1:65" s="2" customFormat="1" ht="33" customHeight="1">
      <c r="A130" s="30"/>
      <c r="B130" s="157"/>
      <c r="C130" s="158" t="s">
        <v>146</v>
      </c>
      <c r="D130" s="158" t="s">
        <v>130</v>
      </c>
      <c r="E130" s="159" t="s">
        <v>159</v>
      </c>
      <c r="F130" s="160" t="s">
        <v>160</v>
      </c>
      <c r="G130" s="161" t="s">
        <v>141</v>
      </c>
      <c r="H130" s="162">
        <v>1.52</v>
      </c>
      <c r="I130" s="163"/>
      <c r="J130" s="164">
        <f>ROUND(I130*H130,2)</f>
        <v>0</v>
      </c>
      <c r="K130" s="165"/>
      <c r="L130" s="31"/>
      <c r="M130" s="166" t="s">
        <v>1</v>
      </c>
      <c r="N130" s="167" t="s">
        <v>42</v>
      </c>
      <c r="O130" s="59"/>
      <c r="P130" s="168">
        <f>O130*H130</f>
        <v>0</v>
      </c>
      <c r="Q130" s="168">
        <v>0</v>
      </c>
      <c r="R130" s="168">
        <f>Q130*H130</f>
        <v>0</v>
      </c>
      <c r="S130" s="168">
        <v>0</v>
      </c>
      <c r="T130" s="169">
        <f>S130*H130</f>
        <v>0</v>
      </c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R130" s="170" t="s">
        <v>134</v>
      </c>
      <c r="AT130" s="170" t="s">
        <v>130</v>
      </c>
      <c r="AU130" s="170" t="s">
        <v>85</v>
      </c>
      <c r="AY130" s="14" t="s">
        <v>128</v>
      </c>
      <c r="BE130" s="98">
        <f>IF(N130="základná",J130,0)</f>
        <v>0</v>
      </c>
      <c r="BF130" s="98">
        <f>IF(N130="znížená",J130,0)</f>
        <v>0</v>
      </c>
      <c r="BG130" s="98">
        <f>IF(N130="zákl. prenesená",J130,0)</f>
        <v>0</v>
      </c>
      <c r="BH130" s="98">
        <f>IF(N130="zníž. prenesená",J130,0)</f>
        <v>0</v>
      </c>
      <c r="BI130" s="98">
        <f>IF(N130="nulová",J130,0)</f>
        <v>0</v>
      </c>
      <c r="BJ130" s="14" t="s">
        <v>85</v>
      </c>
      <c r="BK130" s="98">
        <f>ROUND(I130*H130,2)</f>
        <v>0</v>
      </c>
      <c r="BL130" s="14" t="s">
        <v>134</v>
      </c>
      <c r="BM130" s="170" t="s">
        <v>439</v>
      </c>
    </row>
    <row r="131" spans="1:65" s="12" customFormat="1" ht="22.9" customHeight="1">
      <c r="B131" s="144"/>
      <c r="D131" s="145" t="s">
        <v>75</v>
      </c>
      <c r="E131" s="155" t="s">
        <v>134</v>
      </c>
      <c r="F131" s="155" t="s">
        <v>351</v>
      </c>
      <c r="I131" s="147"/>
      <c r="J131" s="156">
        <f>BK131</f>
        <v>0</v>
      </c>
      <c r="L131" s="144"/>
      <c r="M131" s="149"/>
      <c r="N131" s="150"/>
      <c r="O131" s="150"/>
      <c r="P131" s="151">
        <f>SUM(P132:P133)</f>
        <v>0</v>
      </c>
      <c r="Q131" s="150"/>
      <c r="R131" s="151">
        <f>SUM(R132:R133)</f>
        <v>3.3632159999999995</v>
      </c>
      <c r="S131" s="150"/>
      <c r="T131" s="152">
        <f>SUM(T132:T133)</f>
        <v>0</v>
      </c>
      <c r="AR131" s="145" t="s">
        <v>81</v>
      </c>
      <c r="AT131" s="153" t="s">
        <v>75</v>
      </c>
      <c r="AU131" s="153" t="s">
        <v>81</v>
      </c>
      <c r="AY131" s="145" t="s">
        <v>128</v>
      </c>
      <c r="BK131" s="154">
        <f>SUM(BK132:BK133)</f>
        <v>0</v>
      </c>
    </row>
    <row r="132" spans="1:65" s="2" customFormat="1" ht="24.2" customHeight="1">
      <c r="A132" s="30"/>
      <c r="B132" s="157"/>
      <c r="C132" s="158" t="s">
        <v>150</v>
      </c>
      <c r="D132" s="158" t="s">
        <v>130</v>
      </c>
      <c r="E132" s="159" t="s">
        <v>440</v>
      </c>
      <c r="F132" s="160" t="s">
        <v>441</v>
      </c>
      <c r="G132" s="161" t="s">
        <v>141</v>
      </c>
      <c r="H132" s="162">
        <v>1.52</v>
      </c>
      <c r="I132" s="163"/>
      <c r="J132" s="164">
        <f>ROUND(I132*H132,2)</f>
        <v>0</v>
      </c>
      <c r="K132" s="165"/>
      <c r="L132" s="31"/>
      <c r="M132" s="166" t="s">
        <v>1</v>
      </c>
      <c r="N132" s="167" t="s">
        <v>42</v>
      </c>
      <c r="O132" s="59"/>
      <c r="P132" s="168">
        <f>O132*H132</f>
        <v>0</v>
      </c>
      <c r="Q132" s="168">
        <v>2.1922799999999998</v>
      </c>
      <c r="R132" s="168">
        <f>Q132*H132</f>
        <v>3.3322655999999995</v>
      </c>
      <c r="S132" s="168">
        <v>0</v>
      </c>
      <c r="T132" s="169">
        <f>S132*H132</f>
        <v>0</v>
      </c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R132" s="170" t="s">
        <v>134</v>
      </c>
      <c r="AT132" s="170" t="s">
        <v>130</v>
      </c>
      <c r="AU132" s="170" t="s">
        <v>85</v>
      </c>
      <c r="AY132" s="14" t="s">
        <v>128</v>
      </c>
      <c r="BE132" s="98">
        <f>IF(N132="základná",J132,0)</f>
        <v>0</v>
      </c>
      <c r="BF132" s="98">
        <f>IF(N132="znížená",J132,0)</f>
        <v>0</v>
      </c>
      <c r="BG132" s="98">
        <f>IF(N132="zákl. prenesená",J132,0)</f>
        <v>0</v>
      </c>
      <c r="BH132" s="98">
        <f>IF(N132="zníž. prenesená",J132,0)</f>
        <v>0</v>
      </c>
      <c r="BI132" s="98">
        <f>IF(N132="nulová",J132,0)</f>
        <v>0</v>
      </c>
      <c r="BJ132" s="14" t="s">
        <v>85</v>
      </c>
      <c r="BK132" s="98">
        <f>ROUND(I132*H132,2)</f>
        <v>0</v>
      </c>
      <c r="BL132" s="14" t="s">
        <v>134</v>
      </c>
      <c r="BM132" s="170" t="s">
        <v>442</v>
      </c>
    </row>
    <row r="133" spans="1:65" s="2" customFormat="1" ht="33" customHeight="1">
      <c r="A133" s="30"/>
      <c r="B133" s="157"/>
      <c r="C133" s="158" t="s">
        <v>154</v>
      </c>
      <c r="D133" s="158" t="s">
        <v>130</v>
      </c>
      <c r="E133" s="159" t="s">
        <v>443</v>
      </c>
      <c r="F133" s="160" t="s">
        <v>444</v>
      </c>
      <c r="G133" s="161" t="s">
        <v>133</v>
      </c>
      <c r="H133" s="162">
        <v>7.68</v>
      </c>
      <c r="I133" s="163"/>
      <c r="J133" s="164">
        <f>ROUND(I133*H133,2)</f>
        <v>0</v>
      </c>
      <c r="K133" s="165"/>
      <c r="L133" s="31"/>
      <c r="M133" s="166" t="s">
        <v>1</v>
      </c>
      <c r="N133" s="167" t="s">
        <v>42</v>
      </c>
      <c r="O133" s="59"/>
      <c r="P133" s="168">
        <f>O133*H133</f>
        <v>0</v>
      </c>
      <c r="Q133" s="168">
        <v>4.0299999999999997E-3</v>
      </c>
      <c r="R133" s="168">
        <f>Q133*H133</f>
        <v>3.0950399999999996E-2</v>
      </c>
      <c r="S133" s="168">
        <v>0</v>
      </c>
      <c r="T133" s="169">
        <f>S133*H133</f>
        <v>0</v>
      </c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R133" s="170" t="s">
        <v>134</v>
      </c>
      <c r="AT133" s="170" t="s">
        <v>130</v>
      </c>
      <c r="AU133" s="170" t="s">
        <v>85</v>
      </c>
      <c r="AY133" s="14" t="s">
        <v>128</v>
      </c>
      <c r="BE133" s="98">
        <f>IF(N133="základná",J133,0)</f>
        <v>0</v>
      </c>
      <c r="BF133" s="98">
        <f>IF(N133="znížená",J133,0)</f>
        <v>0</v>
      </c>
      <c r="BG133" s="98">
        <f>IF(N133="zákl. prenesená",J133,0)</f>
        <v>0</v>
      </c>
      <c r="BH133" s="98">
        <f>IF(N133="zníž. prenesená",J133,0)</f>
        <v>0</v>
      </c>
      <c r="BI133" s="98">
        <f>IF(N133="nulová",J133,0)</f>
        <v>0</v>
      </c>
      <c r="BJ133" s="14" t="s">
        <v>85</v>
      </c>
      <c r="BK133" s="98">
        <f>ROUND(I133*H133,2)</f>
        <v>0</v>
      </c>
      <c r="BL133" s="14" t="s">
        <v>134</v>
      </c>
      <c r="BM133" s="170" t="s">
        <v>445</v>
      </c>
    </row>
    <row r="134" spans="1:65" s="12" customFormat="1" ht="25.9" customHeight="1">
      <c r="B134" s="144"/>
      <c r="D134" s="145" t="s">
        <v>75</v>
      </c>
      <c r="E134" s="146" t="s">
        <v>446</v>
      </c>
      <c r="F134" s="146" t="s">
        <v>447</v>
      </c>
      <c r="I134" s="147"/>
      <c r="J134" s="148">
        <f>BK134</f>
        <v>0</v>
      </c>
      <c r="L134" s="144"/>
      <c r="M134" s="149"/>
      <c r="N134" s="150"/>
      <c r="O134" s="150"/>
      <c r="P134" s="151">
        <f>P135+P138+P147</f>
        <v>0</v>
      </c>
      <c r="Q134" s="150"/>
      <c r="R134" s="151">
        <f>R135+R138+R147</f>
        <v>0.73321674000000003</v>
      </c>
      <c r="S134" s="150"/>
      <c r="T134" s="152">
        <f>T135+T138+T147</f>
        <v>0</v>
      </c>
      <c r="AR134" s="145" t="s">
        <v>85</v>
      </c>
      <c r="AT134" s="153" t="s">
        <v>75</v>
      </c>
      <c r="AU134" s="153" t="s">
        <v>76</v>
      </c>
      <c r="AY134" s="145" t="s">
        <v>128</v>
      </c>
      <c r="BK134" s="154">
        <f>BK135+BK138+BK147</f>
        <v>0</v>
      </c>
    </row>
    <row r="135" spans="1:65" s="12" customFormat="1" ht="22.9" customHeight="1">
      <c r="B135" s="144"/>
      <c r="D135" s="145" t="s">
        <v>75</v>
      </c>
      <c r="E135" s="155" t="s">
        <v>448</v>
      </c>
      <c r="F135" s="155" t="s">
        <v>449</v>
      </c>
      <c r="I135" s="147"/>
      <c r="J135" s="156">
        <f>BK135</f>
        <v>0</v>
      </c>
      <c r="L135" s="144"/>
      <c r="M135" s="149"/>
      <c r="N135" s="150"/>
      <c r="O135" s="150"/>
      <c r="P135" s="151">
        <f>SUM(P136:P137)</f>
        <v>0</v>
      </c>
      <c r="Q135" s="150"/>
      <c r="R135" s="151">
        <f>SUM(R136:R137)</f>
        <v>6.2496000000000001E-3</v>
      </c>
      <c r="S135" s="150"/>
      <c r="T135" s="152">
        <f>SUM(T136:T137)</f>
        <v>0</v>
      </c>
      <c r="AR135" s="145" t="s">
        <v>85</v>
      </c>
      <c r="AT135" s="153" t="s">
        <v>75</v>
      </c>
      <c r="AU135" s="153" t="s">
        <v>81</v>
      </c>
      <c r="AY135" s="145" t="s">
        <v>128</v>
      </c>
      <c r="BK135" s="154">
        <f>SUM(BK136:BK137)</f>
        <v>0</v>
      </c>
    </row>
    <row r="136" spans="1:65" s="2" customFormat="1" ht="24.2" customHeight="1">
      <c r="A136" s="30"/>
      <c r="B136" s="157"/>
      <c r="C136" s="158" t="s">
        <v>158</v>
      </c>
      <c r="D136" s="158" t="s">
        <v>130</v>
      </c>
      <c r="E136" s="159" t="s">
        <v>450</v>
      </c>
      <c r="F136" s="160" t="s">
        <v>451</v>
      </c>
      <c r="G136" s="161" t="s">
        <v>133</v>
      </c>
      <c r="H136" s="162">
        <v>4.34</v>
      </c>
      <c r="I136" s="163"/>
      <c r="J136" s="164">
        <f>ROUND(I136*H136,2)</f>
        <v>0</v>
      </c>
      <c r="K136" s="165"/>
      <c r="L136" s="31"/>
      <c r="M136" s="166" t="s">
        <v>1</v>
      </c>
      <c r="N136" s="167" t="s">
        <v>42</v>
      </c>
      <c r="O136" s="59"/>
      <c r="P136" s="168">
        <f>O136*H136</f>
        <v>0</v>
      </c>
      <c r="Q136" s="168">
        <v>0</v>
      </c>
      <c r="R136" s="168">
        <f>Q136*H136</f>
        <v>0</v>
      </c>
      <c r="S136" s="168">
        <v>0</v>
      </c>
      <c r="T136" s="169">
        <f>S136*H136</f>
        <v>0</v>
      </c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R136" s="170" t="s">
        <v>193</v>
      </c>
      <c r="AT136" s="170" t="s">
        <v>130</v>
      </c>
      <c r="AU136" s="170" t="s">
        <v>85</v>
      </c>
      <c r="AY136" s="14" t="s">
        <v>128</v>
      </c>
      <c r="BE136" s="98">
        <f>IF(N136="základná",J136,0)</f>
        <v>0</v>
      </c>
      <c r="BF136" s="98">
        <f>IF(N136="znížená",J136,0)</f>
        <v>0</v>
      </c>
      <c r="BG136" s="98">
        <f>IF(N136="zákl. prenesená",J136,0)</f>
        <v>0</v>
      </c>
      <c r="BH136" s="98">
        <f>IF(N136="zníž. prenesená",J136,0)</f>
        <v>0</v>
      </c>
      <c r="BI136" s="98">
        <f>IF(N136="nulová",J136,0)</f>
        <v>0</v>
      </c>
      <c r="BJ136" s="14" t="s">
        <v>85</v>
      </c>
      <c r="BK136" s="98">
        <f>ROUND(I136*H136,2)</f>
        <v>0</v>
      </c>
      <c r="BL136" s="14" t="s">
        <v>193</v>
      </c>
      <c r="BM136" s="170" t="s">
        <v>452</v>
      </c>
    </row>
    <row r="137" spans="1:65" s="2" customFormat="1" ht="16.5" customHeight="1">
      <c r="A137" s="30"/>
      <c r="B137" s="157"/>
      <c r="C137" s="171" t="s">
        <v>162</v>
      </c>
      <c r="D137" s="171" t="s">
        <v>167</v>
      </c>
      <c r="E137" s="172" t="s">
        <v>453</v>
      </c>
      <c r="F137" s="173" t="s">
        <v>454</v>
      </c>
      <c r="G137" s="174" t="s">
        <v>133</v>
      </c>
      <c r="H137" s="175">
        <v>4.34</v>
      </c>
      <c r="I137" s="176"/>
      <c r="J137" s="177">
        <f>ROUND(I137*H137,2)</f>
        <v>0</v>
      </c>
      <c r="K137" s="178"/>
      <c r="L137" s="179"/>
      <c r="M137" s="180" t="s">
        <v>1</v>
      </c>
      <c r="N137" s="181" t="s">
        <v>42</v>
      </c>
      <c r="O137" s="59"/>
      <c r="P137" s="168">
        <f>O137*H137</f>
        <v>0</v>
      </c>
      <c r="Q137" s="168">
        <v>1.4400000000000001E-3</v>
      </c>
      <c r="R137" s="168">
        <f>Q137*H137</f>
        <v>6.2496000000000001E-3</v>
      </c>
      <c r="S137" s="168">
        <v>0</v>
      </c>
      <c r="T137" s="169">
        <f>S137*H137</f>
        <v>0</v>
      </c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R137" s="170" t="s">
        <v>258</v>
      </c>
      <c r="AT137" s="170" t="s">
        <v>167</v>
      </c>
      <c r="AU137" s="170" t="s">
        <v>85</v>
      </c>
      <c r="AY137" s="14" t="s">
        <v>128</v>
      </c>
      <c r="BE137" s="98">
        <f>IF(N137="základná",J137,0)</f>
        <v>0</v>
      </c>
      <c r="BF137" s="98">
        <f>IF(N137="znížená",J137,0)</f>
        <v>0</v>
      </c>
      <c r="BG137" s="98">
        <f>IF(N137="zákl. prenesená",J137,0)</f>
        <v>0</v>
      </c>
      <c r="BH137" s="98">
        <f>IF(N137="zníž. prenesená",J137,0)</f>
        <v>0</v>
      </c>
      <c r="BI137" s="98">
        <f>IF(N137="nulová",J137,0)</f>
        <v>0</v>
      </c>
      <c r="BJ137" s="14" t="s">
        <v>85</v>
      </c>
      <c r="BK137" s="98">
        <f>ROUND(I137*H137,2)</f>
        <v>0</v>
      </c>
      <c r="BL137" s="14" t="s">
        <v>193</v>
      </c>
      <c r="BM137" s="170" t="s">
        <v>455</v>
      </c>
    </row>
    <row r="138" spans="1:65" s="12" customFormat="1" ht="22.9" customHeight="1">
      <c r="B138" s="144"/>
      <c r="D138" s="145" t="s">
        <v>75</v>
      </c>
      <c r="E138" s="155" t="s">
        <v>456</v>
      </c>
      <c r="F138" s="155" t="s">
        <v>457</v>
      </c>
      <c r="I138" s="147"/>
      <c r="J138" s="156">
        <f>BK138</f>
        <v>0</v>
      </c>
      <c r="L138" s="144"/>
      <c r="M138" s="149"/>
      <c r="N138" s="150"/>
      <c r="O138" s="150"/>
      <c r="P138" s="151">
        <f>SUM(P139:P146)</f>
        <v>0</v>
      </c>
      <c r="Q138" s="150"/>
      <c r="R138" s="151">
        <f>SUM(R139:R146)</f>
        <v>0.71640000000000004</v>
      </c>
      <c r="S138" s="150"/>
      <c r="T138" s="152">
        <f>SUM(T139:T146)</f>
        <v>0</v>
      </c>
      <c r="AR138" s="145" t="s">
        <v>85</v>
      </c>
      <c r="AT138" s="153" t="s">
        <v>75</v>
      </c>
      <c r="AU138" s="153" t="s">
        <v>81</v>
      </c>
      <c r="AY138" s="145" t="s">
        <v>128</v>
      </c>
      <c r="BK138" s="154">
        <f>SUM(BK139:BK146)</f>
        <v>0</v>
      </c>
    </row>
    <row r="139" spans="1:65" s="2" customFormat="1" ht="33" customHeight="1">
      <c r="A139" s="30"/>
      <c r="B139" s="157"/>
      <c r="C139" s="158" t="s">
        <v>166</v>
      </c>
      <c r="D139" s="158" t="s">
        <v>130</v>
      </c>
      <c r="E139" s="159" t="s">
        <v>458</v>
      </c>
      <c r="F139" s="160" t="s">
        <v>459</v>
      </c>
      <c r="G139" s="161" t="s">
        <v>235</v>
      </c>
      <c r="H139" s="162">
        <v>7</v>
      </c>
      <c r="I139" s="163"/>
      <c r="J139" s="164">
        <f t="shared" ref="J139:J146" si="0">ROUND(I139*H139,2)</f>
        <v>0</v>
      </c>
      <c r="K139" s="165"/>
      <c r="L139" s="31"/>
      <c r="M139" s="166" t="s">
        <v>1</v>
      </c>
      <c r="N139" s="167" t="s">
        <v>42</v>
      </c>
      <c r="O139" s="59"/>
      <c r="P139" s="168">
        <f t="shared" ref="P139:P146" si="1">O139*H139</f>
        <v>0</v>
      </c>
      <c r="Q139" s="168">
        <v>5.0000000000000002E-5</v>
      </c>
      <c r="R139" s="168">
        <f t="shared" ref="R139:R146" si="2">Q139*H139</f>
        <v>3.5E-4</v>
      </c>
      <c r="S139" s="168">
        <v>0</v>
      </c>
      <c r="T139" s="169">
        <f t="shared" ref="T139:T146" si="3">S139*H139</f>
        <v>0</v>
      </c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R139" s="170" t="s">
        <v>193</v>
      </c>
      <c r="AT139" s="170" t="s">
        <v>130</v>
      </c>
      <c r="AU139" s="170" t="s">
        <v>85</v>
      </c>
      <c r="AY139" s="14" t="s">
        <v>128</v>
      </c>
      <c r="BE139" s="98">
        <f t="shared" ref="BE139:BE146" si="4">IF(N139="základná",J139,0)</f>
        <v>0</v>
      </c>
      <c r="BF139" s="98">
        <f t="shared" ref="BF139:BF146" si="5">IF(N139="znížená",J139,0)</f>
        <v>0</v>
      </c>
      <c r="BG139" s="98">
        <f t="shared" ref="BG139:BG146" si="6">IF(N139="zákl. prenesená",J139,0)</f>
        <v>0</v>
      </c>
      <c r="BH139" s="98">
        <f t="shared" ref="BH139:BH146" si="7">IF(N139="zníž. prenesená",J139,0)</f>
        <v>0</v>
      </c>
      <c r="BI139" s="98">
        <f t="shared" ref="BI139:BI146" si="8">IF(N139="nulová",J139,0)</f>
        <v>0</v>
      </c>
      <c r="BJ139" s="14" t="s">
        <v>85</v>
      </c>
      <c r="BK139" s="98">
        <f t="shared" ref="BK139:BK146" si="9">ROUND(I139*H139,2)</f>
        <v>0</v>
      </c>
      <c r="BL139" s="14" t="s">
        <v>193</v>
      </c>
      <c r="BM139" s="170" t="s">
        <v>460</v>
      </c>
    </row>
    <row r="140" spans="1:65" s="2" customFormat="1" ht="24.2" customHeight="1">
      <c r="A140" s="30"/>
      <c r="B140" s="157"/>
      <c r="C140" s="171" t="s">
        <v>172</v>
      </c>
      <c r="D140" s="171" t="s">
        <v>167</v>
      </c>
      <c r="E140" s="172" t="s">
        <v>461</v>
      </c>
      <c r="F140" s="173" t="s">
        <v>462</v>
      </c>
      <c r="G140" s="174" t="s">
        <v>304</v>
      </c>
      <c r="H140" s="175">
        <v>0.13800000000000001</v>
      </c>
      <c r="I140" s="176"/>
      <c r="J140" s="177">
        <f t="shared" si="0"/>
        <v>0</v>
      </c>
      <c r="K140" s="178"/>
      <c r="L140" s="179"/>
      <c r="M140" s="180" t="s">
        <v>1</v>
      </c>
      <c r="N140" s="181" t="s">
        <v>42</v>
      </c>
      <c r="O140" s="59"/>
      <c r="P140" s="168">
        <f t="shared" si="1"/>
        <v>0</v>
      </c>
      <c r="Q140" s="168">
        <v>1</v>
      </c>
      <c r="R140" s="168">
        <f t="shared" si="2"/>
        <v>0.13800000000000001</v>
      </c>
      <c r="S140" s="168">
        <v>0</v>
      </c>
      <c r="T140" s="169">
        <f t="shared" si="3"/>
        <v>0</v>
      </c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R140" s="170" t="s">
        <v>258</v>
      </c>
      <c r="AT140" s="170" t="s">
        <v>167</v>
      </c>
      <c r="AU140" s="170" t="s">
        <v>85</v>
      </c>
      <c r="AY140" s="14" t="s">
        <v>128</v>
      </c>
      <c r="BE140" s="98">
        <f t="shared" si="4"/>
        <v>0</v>
      </c>
      <c r="BF140" s="98">
        <f t="shared" si="5"/>
        <v>0</v>
      </c>
      <c r="BG140" s="98">
        <f t="shared" si="6"/>
        <v>0</v>
      </c>
      <c r="BH140" s="98">
        <f t="shared" si="7"/>
        <v>0</v>
      </c>
      <c r="BI140" s="98">
        <f t="shared" si="8"/>
        <v>0</v>
      </c>
      <c r="BJ140" s="14" t="s">
        <v>85</v>
      </c>
      <c r="BK140" s="98">
        <f t="shared" si="9"/>
        <v>0</v>
      </c>
      <c r="BL140" s="14" t="s">
        <v>193</v>
      </c>
      <c r="BM140" s="170" t="s">
        <v>463</v>
      </c>
    </row>
    <row r="141" spans="1:65" s="2" customFormat="1" ht="24.2" customHeight="1">
      <c r="A141" s="30"/>
      <c r="B141" s="157"/>
      <c r="C141" s="171" t="s">
        <v>176</v>
      </c>
      <c r="D141" s="171" t="s">
        <v>167</v>
      </c>
      <c r="E141" s="172" t="s">
        <v>464</v>
      </c>
      <c r="F141" s="173" t="s">
        <v>465</v>
      </c>
      <c r="G141" s="174" t="s">
        <v>304</v>
      </c>
      <c r="H141" s="175">
        <v>0.12</v>
      </c>
      <c r="I141" s="176"/>
      <c r="J141" s="177">
        <f t="shared" si="0"/>
        <v>0</v>
      </c>
      <c r="K141" s="178"/>
      <c r="L141" s="179"/>
      <c r="M141" s="180" t="s">
        <v>1</v>
      </c>
      <c r="N141" s="181" t="s">
        <v>42</v>
      </c>
      <c r="O141" s="59"/>
      <c r="P141" s="168">
        <f t="shared" si="1"/>
        <v>0</v>
      </c>
      <c r="Q141" s="168">
        <v>1</v>
      </c>
      <c r="R141" s="168">
        <f t="shared" si="2"/>
        <v>0.12</v>
      </c>
      <c r="S141" s="168">
        <v>0</v>
      </c>
      <c r="T141" s="169">
        <f t="shared" si="3"/>
        <v>0</v>
      </c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R141" s="170" t="s">
        <v>258</v>
      </c>
      <c r="AT141" s="170" t="s">
        <v>167</v>
      </c>
      <c r="AU141" s="170" t="s">
        <v>85</v>
      </c>
      <c r="AY141" s="14" t="s">
        <v>128</v>
      </c>
      <c r="BE141" s="98">
        <f t="shared" si="4"/>
        <v>0</v>
      </c>
      <c r="BF141" s="98">
        <f t="shared" si="5"/>
        <v>0</v>
      </c>
      <c r="BG141" s="98">
        <f t="shared" si="6"/>
        <v>0</v>
      </c>
      <c r="BH141" s="98">
        <f t="shared" si="7"/>
        <v>0</v>
      </c>
      <c r="BI141" s="98">
        <f t="shared" si="8"/>
        <v>0</v>
      </c>
      <c r="BJ141" s="14" t="s">
        <v>85</v>
      </c>
      <c r="BK141" s="98">
        <f t="shared" si="9"/>
        <v>0</v>
      </c>
      <c r="BL141" s="14" t="s">
        <v>193</v>
      </c>
      <c r="BM141" s="170" t="s">
        <v>466</v>
      </c>
    </row>
    <row r="142" spans="1:65" s="2" customFormat="1" ht="24.2" customHeight="1">
      <c r="A142" s="30"/>
      <c r="B142" s="157"/>
      <c r="C142" s="171" t="s">
        <v>181</v>
      </c>
      <c r="D142" s="171" t="s">
        <v>167</v>
      </c>
      <c r="E142" s="172" t="s">
        <v>467</v>
      </c>
      <c r="F142" s="173" t="s">
        <v>468</v>
      </c>
      <c r="G142" s="174" t="s">
        <v>304</v>
      </c>
      <c r="H142" s="175">
        <v>0.14199999999999999</v>
      </c>
      <c r="I142" s="176"/>
      <c r="J142" s="177">
        <f t="shared" si="0"/>
        <v>0</v>
      </c>
      <c r="K142" s="178"/>
      <c r="L142" s="179"/>
      <c r="M142" s="180" t="s">
        <v>1</v>
      </c>
      <c r="N142" s="181" t="s">
        <v>42</v>
      </c>
      <c r="O142" s="59"/>
      <c r="P142" s="168">
        <f t="shared" si="1"/>
        <v>0</v>
      </c>
      <c r="Q142" s="168">
        <v>1</v>
      </c>
      <c r="R142" s="168">
        <f t="shared" si="2"/>
        <v>0.14199999999999999</v>
      </c>
      <c r="S142" s="168">
        <v>0</v>
      </c>
      <c r="T142" s="169">
        <f t="shared" si="3"/>
        <v>0</v>
      </c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R142" s="170" t="s">
        <v>258</v>
      </c>
      <c r="AT142" s="170" t="s">
        <v>167</v>
      </c>
      <c r="AU142" s="170" t="s">
        <v>85</v>
      </c>
      <c r="AY142" s="14" t="s">
        <v>128</v>
      </c>
      <c r="BE142" s="98">
        <f t="shared" si="4"/>
        <v>0</v>
      </c>
      <c r="BF142" s="98">
        <f t="shared" si="5"/>
        <v>0</v>
      </c>
      <c r="BG142" s="98">
        <f t="shared" si="6"/>
        <v>0</v>
      </c>
      <c r="BH142" s="98">
        <f t="shared" si="7"/>
        <v>0</v>
      </c>
      <c r="BI142" s="98">
        <f t="shared" si="8"/>
        <v>0</v>
      </c>
      <c r="BJ142" s="14" t="s">
        <v>85</v>
      </c>
      <c r="BK142" s="98">
        <f t="shared" si="9"/>
        <v>0</v>
      </c>
      <c r="BL142" s="14" t="s">
        <v>193</v>
      </c>
      <c r="BM142" s="170" t="s">
        <v>469</v>
      </c>
    </row>
    <row r="143" spans="1:65" s="2" customFormat="1" ht="16.5" customHeight="1">
      <c r="A143" s="30"/>
      <c r="B143" s="157"/>
      <c r="C143" s="158" t="s">
        <v>185</v>
      </c>
      <c r="D143" s="158" t="s">
        <v>130</v>
      </c>
      <c r="E143" s="159" t="s">
        <v>470</v>
      </c>
      <c r="F143" s="160" t="s">
        <v>471</v>
      </c>
      <c r="G143" s="161" t="s">
        <v>170</v>
      </c>
      <c r="H143" s="162">
        <v>301</v>
      </c>
      <c r="I143" s="163"/>
      <c r="J143" s="164">
        <f t="shared" si="0"/>
        <v>0</v>
      </c>
      <c r="K143" s="165"/>
      <c r="L143" s="31"/>
      <c r="M143" s="166" t="s">
        <v>1</v>
      </c>
      <c r="N143" s="167" t="s">
        <v>42</v>
      </c>
      <c r="O143" s="59"/>
      <c r="P143" s="168">
        <f t="shared" si="1"/>
        <v>0</v>
      </c>
      <c r="Q143" s="168">
        <v>5.0000000000000002E-5</v>
      </c>
      <c r="R143" s="168">
        <f t="shared" si="2"/>
        <v>1.5050000000000001E-2</v>
      </c>
      <c r="S143" s="168">
        <v>0</v>
      </c>
      <c r="T143" s="169">
        <f t="shared" si="3"/>
        <v>0</v>
      </c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R143" s="170" t="s">
        <v>193</v>
      </c>
      <c r="AT143" s="170" t="s">
        <v>130</v>
      </c>
      <c r="AU143" s="170" t="s">
        <v>85</v>
      </c>
      <c r="AY143" s="14" t="s">
        <v>128</v>
      </c>
      <c r="BE143" s="98">
        <f t="shared" si="4"/>
        <v>0</v>
      </c>
      <c r="BF143" s="98">
        <f t="shared" si="5"/>
        <v>0</v>
      </c>
      <c r="BG143" s="98">
        <f t="shared" si="6"/>
        <v>0</v>
      </c>
      <c r="BH143" s="98">
        <f t="shared" si="7"/>
        <v>0</v>
      </c>
      <c r="BI143" s="98">
        <f t="shared" si="8"/>
        <v>0</v>
      </c>
      <c r="BJ143" s="14" t="s">
        <v>85</v>
      </c>
      <c r="BK143" s="98">
        <f t="shared" si="9"/>
        <v>0</v>
      </c>
      <c r="BL143" s="14" t="s">
        <v>193</v>
      </c>
      <c r="BM143" s="170" t="s">
        <v>472</v>
      </c>
    </row>
    <row r="144" spans="1:65" s="2" customFormat="1" ht="24.2" customHeight="1">
      <c r="A144" s="30"/>
      <c r="B144" s="157"/>
      <c r="C144" s="171" t="s">
        <v>189</v>
      </c>
      <c r="D144" s="171" t="s">
        <v>167</v>
      </c>
      <c r="E144" s="172" t="s">
        <v>473</v>
      </c>
      <c r="F144" s="173" t="s">
        <v>474</v>
      </c>
      <c r="G144" s="174" t="s">
        <v>304</v>
      </c>
      <c r="H144" s="175">
        <v>0.26600000000000001</v>
      </c>
      <c r="I144" s="176"/>
      <c r="J144" s="177">
        <f t="shared" si="0"/>
        <v>0</v>
      </c>
      <c r="K144" s="178"/>
      <c r="L144" s="179"/>
      <c r="M144" s="180" t="s">
        <v>1</v>
      </c>
      <c r="N144" s="181" t="s">
        <v>42</v>
      </c>
      <c r="O144" s="59"/>
      <c r="P144" s="168">
        <f t="shared" si="1"/>
        <v>0</v>
      </c>
      <c r="Q144" s="168">
        <v>1</v>
      </c>
      <c r="R144" s="168">
        <f t="shared" si="2"/>
        <v>0.26600000000000001</v>
      </c>
      <c r="S144" s="168">
        <v>0</v>
      </c>
      <c r="T144" s="169">
        <f t="shared" si="3"/>
        <v>0</v>
      </c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R144" s="170" t="s">
        <v>258</v>
      </c>
      <c r="AT144" s="170" t="s">
        <v>167</v>
      </c>
      <c r="AU144" s="170" t="s">
        <v>85</v>
      </c>
      <c r="AY144" s="14" t="s">
        <v>128</v>
      </c>
      <c r="BE144" s="98">
        <f t="shared" si="4"/>
        <v>0</v>
      </c>
      <c r="BF144" s="98">
        <f t="shared" si="5"/>
        <v>0</v>
      </c>
      <c r="BG144" s="98">
        <f t="shared" si="6"/>
        <v>0</v>
      </c>
      <c r="BH144" s="98">
        <f t="shared" si="7"/>
        <v>0</v>
      </c>
      <c r="BI144" s="98">
        <f t="shared" si="8"/>
        <v>0</v>
      </c>
      <c r="BJ144" s="14" t="s">
        <v>85</v>
      </c>
      <c r="BK144" s="98">
        <f t="shared" si="9"/>
        <v>0</v>
      </c>
      <c r="BL144" s="14" t="s">
        <v>193</v>
      </c>
      <c r="BM144" s="170" t="s">
        <v>475</v>
      </c>
    </row>
    <row r="145" spans="1:65" s="2" customFormat="1" ht="16.5" customHeight="1">
      <c r="A145" s="30"/>
      <c r="B145" s="157"/>
      <c r="C145" s="171" t="s">
        <v>193</v>
      </c>
      <c r="D145" s="171" t="s">
        <v>167</v>
      </c>
      <c r="E145" s="172" t="s">
        <v>476</v>
      </c>
      <c r="F145" s="173" t="s">
        <v>477</v>
      </c>
      <c r="G145" s="174" t="s">
        <v>304</v>
      </c>
      <c r="H145" s="175">
        <v>3.5000000000000003E-2</v>
      </c>
      <c r="I145" s="176"/>
      <c r="J145" s="177">
        <f t="shared" si="0"/>
        <v>0</v>
      </c>
      <c r="K145" s="178"/>
      <c r="L145" s="179"/>
      <c r="M145" s="180" t="s">
        <v>1</v>
      </c>
      <c r="N145" s="181" t="s">
        <v>42</v>
      </c>
      <c r="O145" s="59"/>
      <c r="P145" s="168">
        <f t="shared" si="1"/>
        <v>0</v>
      </c>
      <c r="Q145" s="168">
        <v>1</v>
      </c>
      <c r="R145" s="168">
        <f t="shared" si="2"/>
        <v>3.5000000000000003E-2</v>
      </c>
      <c r="S145" s="168">
        <v>0</v>
      </c>
      <c r="T145" s="169">
        <f t="shared" si="3"/>
        <v>0</v>
      </c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R145" s="170" t="s">
        <v>258</v>
      </c>
      <c r="AT145" s="170" t="s">
        <v>167</v>
      </c>
      <c r="AU145" s="170" t="s">
        <v>85</v>
      </c>
      <c r="AY145" s="14" t="s">
        <v>128</v>
      </c>
      <c r="BE145" s="98">
        <f t="shared" si="4"/>
        <v>0</v>
      </c>
      <c r="BF145" s="98">
        <f t="shared" si="5"/>
        <v>0</v>
      </c>
      <c r="BG145" s="98">
        <f t="shared" si="6"/>
        <v>0</v>
      </c>
      <c r="BH145" s="98">
        <f t="shared" si="7"/>
        <v>0</v>
      </c>
      <c r="BI145" s="98">
        <f t="shared" si="8"/>
        <v>0</v>
      </c>
      <c r="BJ145" s="14" t="s">
        <v>85</v>
      </c>
      <c r="BK145" s="98">
        <f t="shared" si="9"/>
        <v>0</v>
      </c>
      <c r="BL145" s="14" t="s">
        <v>193</v>
      </c>
      <c r="BM145" s="170" t="s">
        <v>478</v>
      </c>
    </row>
    <row r="146" spans="1:65" s="2" customFormat="1" ht="24.2" customHeight="1">
      <c r="A146" s="30"/>
      <c r="B146" s="157"/>
      <c r="C146" s="158" t="s">
        <v>197</v>
      </c>
      <c r="D146" s="158" t="s">
        <v>130</v>
      </c>
      <c r="E146" s="159" t="s">
        <v>479</v>
      </c>
      <c r="F146" s="160" t="s">
        <v>480</v>
      </c>
      <c r="G146" s="161" t="s">
        <v>304</v>
      </c>
      <c r="H146" s="162">
        <v>0.71599999999999997</v>
      </c>
      <c r="I146" s="163"/>
      <c r="J146" s="164">
        <f t="shared" si="0"/>
        <v>0</v>
      </c>
      <c r="K146" s="165"/>
      <c r="L146" s="31"/>
      <c r="M146" s="166" t="s">
        <v>1</v>
      </c>
      <c r="N146" s="167" t="s">
        <v>42</v>
      </c>
      <c r="O146" s="59"/>
      <c r="P146" s="168">
        <f t="shared" si="1"/>
        <v>0</v>
      </c>
      <c r="Q146" s="168">
        <v>0</v>
      </c>
      <c r="R146" s="168">
        <f t="shared" si="2"/>
        <v>0</v>
      </c>
      <c r="S146" s="168">
        <v>0</v>
      </c>
      <c r="T146" s="169">
        <f t="shared" si="3"/>
        <v>0</v>
      </c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R146" s="170" t="s">
        <v>193</v>
      </c>
      <c r="AT146" s="170" t="s">
        <v>130</v>
      </c>
      <c r="AU146" s="170" t="s">
        <v>85</v>
      </c>
      <c r="AY146" s="14" t="s">
        <v>128</v>
      </c>
      <c r="BE146" s="98">
        <f t="shared" si="4"/>
        <v>0</v>
      </c>
      <c r="BF146" s="98">
        <f t="shared" si="5"/>
        <v>0</v>
      </c>
      <c r="BG146" s="98">
        <f t="shared" si="6"/>
        <v>0</v>
      </c>
      <c r="BH146" s="98">
        <f t="shared" si="7"/>
        <v>0</v>
      </c>
      <c r="BI146" s="98">
        <f t="shared" si="8"/>
        <v>0</v>
      </c>
      <c r="BJ146" s="14" t="s">
        <v>85</v>
      </c>
      <c r="BK146" s="98">
        <f t="shared" si="9"/>
        <v>0</v>
      </c>
      <c r="BL146" s="14" t="s">
        <v>193</v>
      </c>
      <c r="BM146" s="170" t="s">
        <v>481</v>
      </c>
    </row>
    <row r="147" spans="1:65" s="12" customFormat="1" ht="22.9" customHeight="1">
      <c r="B147" s="144"/>
      <c r="D147" s="145" t="s">
        <v>75</v>
      </c>
      <c r="E147" s="155" t="s">
        <v>482</v>
      </c>
      <c r="F147" s="155" t="s">
        <v>483</v>
      </c>
      <c r="I147" s="147"/>
      <c r="J147" s="156">
        <f>BK147</f>
        <v>0</v>
      </c>
      <c r="L147" s="144"/>
      <c r="M147" s="149"/>
      <c r="N147" s="150"/>
      <c r="O147" s="150"/>
      <c r="P147" s="151">
        <f>SUM(P148:P149)</f>
        <v>0</v>
      </c>
      <c r="Q147" s="150"/>
      <c r="R147" s="151">
        <f>SUM(R148:R149)</f>
        <v>1.0567139999999999E-2</v>
      </c>
      <c r="S147" s="150"/>
      <c r="T147" s="152">
        <f>SUM(T148:T149)</f>
        <v>0</v>
      </c>
      <c r="AR147" s="145" t="s">
        <v>85</v>
      </c>
      <c r="AT147" s="153" t="s">
        <v>75</v>
      </c>
      <c r="AU147" s="153" t="s">
        <v>81</v>
      </c>
      <c r="AY147" s="145" t="s">
        <v>128</v>
      </c>
      <c r="BK147" s="154">
        <f>SUM(BK148:BK149)</f>
        <v>0</v>
      </c>
    </row>
    <row r="148" spans="1:65" s="2" customFormat="1" ht="33" customHeight="1">
      <c r="A148" s="30"/>
      <c r="B148" s="157"/>
      <c r="C148" s="158" t="s">
        <v>201</v>
      </c>
      <c r="D148" s="158" t="s">
        <v>130</v>
      </c>
      <c r="E148" s="159" t="s">
        <v>484</v>
      </c>
      <c r="F148" s="160" t="s">
        <v>485</v>
      </c>
      <c r="G148" s="161" t="s">
        <v>133</v>
      </c>
      <c r="H148" s="162">
        <v>19.937999999999999</v>
      </c>
      <c r="I148" s="163"/>
      <c r="J148" s="164">
        <f>ROUND(I148*H148,2)</f>
        <v>0</v>
      </c>
      <c r="K148" s="165"/>
      <c r="L148" s="31"/>
      <c r="M148" s="166" t="s">
        <v>1</v>
      </c>
      <c r="N148" s="167" t="s">
        <v>42</v>
      </c>
      <c r="O148" s="59"/>
      <c r="P148" s="168">
        <f>O148*H148</f>
        <v>0</v>
      </c>
      <c r="Q148" s="168">
        <v>3.8000000000000002E-4</v>
      </c>
      <c r="R148" s="168">
        <f>Q148*H148</f>
        <v>7.5764400000000003E-3</v>
      </c>
      <c r="S148" s="168">
        <v>0</v>
      </c>
      <c r="T148" s="169">
        <f>S148*H148</f>
        <v>0</v>
      </c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R148" s="170" t="s">
        <v>193</v>
      </c>
      <c r="AT148" s="170" t="s">
        <v>130</v>
      </c>
      <c r="AU148" s="170" t="s">
        <v>85</v>
      </c>
      <c r="AY148" s="14" t="s">
        <v>128</v>
      </c>
      <c r="BE148" s="98">
        <f>IF(N148="základná",J148,0)</f>
        <v>0</v>
      </c>
      <c r="BF148" s="98">
        <f>IF(N148="znížená",J148,0)</f>
        <v>0</v>
      </c>
      <c r="BG148" s="98">
        <f>IF(N148="zákl. prenesená",J148,0)</f>
        <v>0</v>
      </c>
      <c r="BH148" s="98">
        <f>IF(N148="zníž. prenesená",J148,0)</f>
        <v>0</v>
      </c>
      <c r="BI148" s="98">
        <f>IF(N148="nulová",J148,0)</f>
        <v>0</v>
      </c>
      <c r="BJ148" s="14" t="s">
        <v>85</v>
      </c>
      <c r="BK148" s="98">
        <f>ROUND(I148*H148,2)</f>
        <v>0</v>
      </c>
      <c r="BL148" s="14" t="s">
        <v>193</v>
      </c>
      <c r="BM148" s="170" t="s">
        <v>486</v>
      </c>
    </row>
    <row r="149" spans="1:65" s="2" customFormat="1" ht="24.2" customHeight="1">
      <c r="A149" s="30"/>
      <c r="B149" s="157"/>
      <c r="C149" s="158" t="s">
        <v>205</v>
      </c>
      <c r="D149" s="158" t="s">
        <v>130</v>
      </c>
      <c r="E149" s="159" t="s">
        <v>487</v>
      </c>
      <c r="F149" s="160" t="s">
        <v>488</v>
      </c>
      <c r="G149" s="161" t="s">
        <v>133</v>
      </c>
      <c r="H149" s="162">
        <v>19.937999999999999</v>
      </c>
      <c r="I149" s="163"/>
      <c r="J149" s="164">
        <f>ROUND(I149*H149,2)</f>
        <v>0</v>
      </c>
      <c r="K149" s="165"/>
      <c r="L149" s="31"/>
      <c r="M149" s="182" t="s">
        <v>1</v>
      </c>
      <c r="N149" s="183" t="s">
        <v>42</v>
      </c>
      <c r="O149" s="184"/>
      <c r="P149" s="185">
        <f>O149*H149</f>
        <v>0</v>
      </c>
      <c r="Q149" s="185">
        <v>1.4999999999999999E-4</v>
      </c>
      <c r="R149" s="185">
        <f>Q149*H149</f>
        <v>2.9906999999999993E-3</v>
      </c>
      <c r="S149" s="185">
        <v>0</v>
      </c>
      <c r="T149" s="186">
        <f>S149*H149</f>
        <v>0</v>
      </c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R149" s="170" t="s">
        <v>193</v>
      </c>
      <c r="AT149" s="170" t="s">
        <v>130</v>
      </c>
      <c r="AU149" s="170" t="s">
        <v>85</v>
      </c>
      <c r="AY149" s="14" t="s">
        <v>128</v>
      </c>
      <c r="BE149" s="98">
        <f>IF(N149="základná",J149,0)</f>
        <v>0</v>
      </c>
      <c r="BF149" s="98">
        <f>IF(N149="znížená",J149,0)</f>
        <v>0</v>
      </c>
      <c r="BG149" s="98">
        <f>IF(N149="zákl. prenesená",J149,0)</f>
        <v>0</v>
      </c>
      <c r="BH149" s="98">
        <f>IF(N149="zníž. prenesená",J149,0)</f>
        <v>0</v>
      </c>
      <c r="BI149" s="98">
        <f>IF(N149="nulová",J149,0)</f>
        <v>0</v>
      </c>
      <c r="BJ149" s="14" t="s">
        <v>85</v>
      </c>
      <c r="BK149" s="98">
        <f>ROUND(I149*H149,2)</f>
        <v>0</v>
      </c>
      <c r="BL149" s="14" t="s">
        <v>193</v>
      </c>
      <c r="BM149" s="170" t="s">
        <v>489</v>
      </c>
    </row>
    <row r="150" spans="1:65" s="2" customFormat="1" ht="6.95" customHeight="1">
      <c r="A150" s="30"/>
      <c r="B150" s="48"/>
      <c r="C150" s="49"/>
      <c r="D150" s="49"/>
      <c r="E150" s="49"/>
      <c r="F150" s="49"/>
      <c r="G150" s="49"/>
      <c r="H150" s="49"/>
      <c r="I150" s="49"/>
      <c r="J150" s="49"/>
      <c r="K150" s="49"/>
      <c r="L150" s="31"/>
      <c r="M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</row>
  </sheetData>
  <autoFilter ref="C122:K149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8</vt:i4>
      </vt:variant>
    </vt:vector>
  </HeadingPairs>
  <TitlesOfParts>
    <vt:vector size="12" baseType="lpstr">
      <vt:lpstr>Rekapitulácia stavby</vt:lpstr>
      <vt:lpstr>1 - Chodník</vt:lpstr>
      <vt:lpstr>2 - Dažďová kanalizácia</vt:lpstr>
      <vt:lpstr>3 - Lávka</vt:lpstr>
      <vt:lpstr>'1 - Chodník'!Názvy_tlače</vt:lpstr>
      <vt:lpstr>'2 - Dažďová kanalizácia'!Názvy_tlače</vt:lpstr>
      <vt:lpstr>'3 - Lávka'!Názvy_tlače</vt:lpstr>
      <vt:lpstr>'Rekapitulácia stavby'!Názvy_tlače</vt:lpstr>
      <vt:lpstr>'1 - Chodník'!Oblasť_tlače</vt:lpstr>
      <vt:lpstr>'2 - Dažďová kanalizácia'!Oblasť_tlače</vt:lpstr>
      <vt:lpstr>'3 - Lávka'!Oblasť_tlače</vt:lpstr>
      <vt:lpstr>'Rekapitulácia stavby'!Oblasť_tlače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Lenovo-PC\Lenovo</dc:creator>
  <cp:lastModifiedBy>user</cp:lastModifiedBy>
  <dcterms:created xsi:type="dcterms:W3CDTF">2023-03-11T15:23:41Z</dcterms:created>
  <dcterms:modified xsi:type="dcterms:W3CDTF">2023-07-26T15:01:17Z</dcterms:modified>
</cp:coreProperties>
</file>